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https://tgf-my.sharepoint.com/personal/darwin_young_theglobalfund_org/Documents/Desktop/Health Financing Misc/Fix FLT/Fixed/Round2/"/>
    </mc:Choice>
  </mc:AlternateContent>
  <xr:revisionPtr revIDLastSave="0" documentId="8_{01FDA17F-B9F9-4A17-8B78-7B2941EABAEF}" xr6:coauthVersionLast="45" xr6:coauthVersionMax="45" xr10:uidLastSave="{00000000-0000-0000-0000-000000000000}"/>
  <workbookProtection workbookPassword="CDD8" lockStructure="1"/>
  <bookViews>
    <workbookView xWindow="15" yWindow="15" windowWidth="38370" windowHeight="10470" firstSheet="5" activeTab="7" xr2:uid="{00000000-000D-0000-FFFF-FFFF00000000}"/>
  </bookViews>
  <sheets>
    <sheet name="Instructions" sheetId="8" r:id="rId1"/>
    <sheet name="Translations" sheetId="15" state="hidden" r:id="rId2"/>
    <sheet name="Dropdowns" sheetId="16" state="hidden" r:id="rId3"/>
    <sheet name="Cover Sheet" sheetId="9" r:id="rId4"/>
    <sheet name="HIV.Gap.Overview" sheetId="10" r:id="rId5"/>
    <sheet name="TB.Gap.Overview" sheetId="27" r:id="rId6"/>
    <sheet name="Malaria.Gap.Overview" sheetId="26" r:id="rId7"/>
    <sheet name="Government Health Spending" sheetId="13" r:id="rId8"/>
    <sheet name="HIV.Gap.Detail.Module" sheetId="2" r:id="rId9"/>
    <sheet name="HIV.Gap.Detail.NSP" sheetId="22" r:id="rId10"/>
    <sheet name="TB.Gap.Detail.Module" sheetId="19" r:id="rId11"/>
    <sheet name="TB.Gap.Detail.NSP" sheetId="24" r:id="rId12"/>
    <sheet name="Malaria.Gap.Detail.Module" sheetId="23" r:id="rId13"/>
    <sheet name="Malaria.Gap.Detail.NSP" sheetId="25" r:id="rId14"/>
  </sheets>
  <definedNames>
    <definedName name="_xlnm._FilterDatabase" localSheetId="2" hidden="1">Dropdowns!$I$3:$L$243</definedName>
    <definedName name="LangOffset">Translations!$C$1</definedName>
    <definedName name="_xlnm.Print_Area" localSheetId="9">'HIV.Gap.Detail.NSP'!$A$1:$S$22</definedName>
    <definedName name="_xlnm.Print_Area" localSheetId="12">'Malaria.Gap.Detail.Module'!$A$1:$S$16</definedName>
    <definedName name="_xlnm.Print_Area" localSheetId="13">'Malaria.Gap.Detail.NSP'!$A$1:$S$22</definedName>
    <definedName name="_xlnm.Print_Area" localSheetId="10">'TB.Gap.Detail.Module'!$A$1:$S$16</definedName>
    <definedName name="_xlnm.Print_Area" localSheetId="11">'TB.Gap.Detail.NSP'!$A$1:$S$22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3" l="1"/>
  <c r="J15" i="24" l="1"/>
  <c r="I15" i="24"/>
  <c r="H15" i="24"/>
  <c r="G6" i="24"/>
  <c r="F6" i="24"/>
  <c r="E6" i="24"/>
  <c r="I18" i="27" l="1"/>
  <c r="H18" i="27"/>
  <c r="G18" i="27"/>
  <c r="F18" i="27"/>
  <c r="E18" i="27"/>
  <c r="D18" i="27"/>
  <c r="B18" i="27"/>
  <c r="C18" i="27"/>
  <c r="D30" i="27"/>
  <c r="C30" i="27"/>
  <c r="B30" i="27"/>
  <c r="I17" i="27"/>
  <c r="H17" i="27"/>
  <c r="G17" i="27"/>
  <c r="F17" i="27"/>
  <c r="E17" i="27"/>
  <c r="D17" i="27"/>
  <c r="C17" i="27"/>
  <c r="B17" i="27"/>
  <c r="I16" i="27"/>
  <c r="H16" i="27"/>
  <c r="G16" i="27"/>
  <c r="F16" i="27"/>
  <c r="E16" i="27"/>
  <c r="D16" i="27"/>
  <c r="C16" i="27"/>
  <c r="B16" i="27"/>
  <c r="B29" i="27" s="1"/>
  <c r="C14" i="27"/>
  <c r="C15" i="27" s="1"/>
  <c r="D14" i="27"/>
  <c r="E14" i="27"/>
  <c r="E15" i="27" s="1"/>
  <c r="F14" i="27"/>
  <c r="G14" i="27"/>
  <c r="G15" i="27" s="1"/>
  <c r="H14" i="27"/>
  <c r="I14" i="27"/>
  <c r="I15" i="27" s="1"/>
  <c r="B14" i="27"/>
  <c r="B15" i="27"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N22" i="25"/>
  <c r="O22" i="25"/>
  <c r="H22" i="25"/>
  <c r="I22" i="25"/>
  <c r="Q7" i="25"/>
  <c r="R7" i="25"/>
  <c r="S7" i="25"/>
  <c r="Q8" i="25"/>
  <c r="R8" i="25"/>
  <c r="S8" i="25"/>
  <c r="Q9" i="25"/>
  <c r="R9" i="25"/>
  <c r="S9" i="25"/>
  <c r="Q10" i="25"/>
  <c r="R10" i="25"/>
  <c r="S10" i="25"/>
  <c r="Q11" i="25"/>
  <c r="R11" i="25"/>
  <c r="S11" i="25"/>
  <c r="Q12" i="25"/>
  <c r="R12" i="25"/>
  <c r="S12" i="25"/>
  <c r="Q13" i="25"/>
  <c r="R13" i="25"/>
  <c r="S13" i="25"/>
  <c r="Q14" i="25"/>
  <c r="R14" i="25"/>
  <c r="S14" i="25"/>
  <c r="Q15" i="25"/>
  <c r="R15" i="25"/>
  <c r="S15" i="25"/>
  <c r="Q16" i="25"/>
  <c r="R16" i="25"/>
  <c r="S16" i="25"/>
  <c r="Q17" i="25"/>
  <c r="R17" i="25"/>
  <c r="S17" i="25"/>
  <c r="Q18" i="25"/>
  <c r="R18" i="25"/>
  <c r="S18" i="25"/>
  <c r="Q19" i="25"/>
  <c r="R19" i="25"/>
  <c r="S19" i="25"/>
  <c r="Q20" i="25"/>
  <c r="R20" i="25"/>
  <c r="S20" i="25"/>
  <c r="R6" i="25"/>
  <c r="S6" i="25"/>
  <c r="Q6" i="25"/>
  <c r="Q7" i="23"/>
  <c r="R7" i="23"/>
  <c r="S7" i="23"/>
  <c r="Q8" i="23"/>
  <c r="R8" i="23"/>
  <c r="S8" i="23"/>
  <c r="Q9" i="23"/>
  <c r="R9" i="23"/>
  <c r="S9" i="23"/>
  <c r="Q10" i="23"/>
  <c r="R10" i="23"/>
  <c r="S10" i="23"/>
  <c r="Q11" i="23"/>
  <c r="R11" i="23"/>
  <c r="S11" i="23"/>
  <c r="Q12" i="23"/>
  <c r="R12" i="23"/>
  <c r="S12" i="23"/>
  <c r="Q13" i="23"/>
  <c r="R13" i="23"/>
  <c r="S13" i="23"/>
  <c r="Q14" i="23"/>
  <c r="R14" i="23"/>
  <c r="S14" i="23"/>
  <c r="R6" i="23"/>
  <c r="S6" i="23"/>
  <c r="Q6" i="23"/>
  <c r="N16" i="23"/>
  <c r="O16" i="23"/>
  <c r="H16" i="23"/>
  <c r="I16" i="23"/>
  <c r="Q7" i="24"/>
  <c r="R7" i="24"/>
  <c r="S7" i="24"/>
  <c r="Q8" i="24"/>
  <c r="R8" i="24"/>
  <c r="S8" i="24"/>
  <c r="Q9" i="24"/>
  <c r="R9" i="24"/>
  <c r="S9" i="24"/>
  <c r="Q10" i="24"/>
  <c r="R10" i="24"/>
  <c r="S10" i="24"/>
  <c r="Q11" i="24"/>
  <c r="R11" i="24"/>
  <c r="S11" i="24"/>
  <c r="Q12" i="24"/>
  <c r="R12" i="24"/>
  <c r="S12" i="24"/>
  <c r="Q13" i="24"/>
  <c r="R13" i="24"/>
  <c r="S13" i="24"/>
  <c r="Q14" i="24"/>
  <c r="R14" i="24"/>
  <c r="S14" i="24"/>
  <c r="Q15" i="24"/>
  <c r="R15" i="24"/>
  <c r="S15" i="24"/>
  <c r="Q16" i="24"/>
  <c r="R16" i="24"/>
  <c r="S16" i="24"/>
  <c r="Q17" i="24"/>
  <c r="R17" i="24"/>
  <c r="S17" i="24"/>
  <c r="Q18" i="24"/>
  <c r="R18" i="24"/>
  <c r="S18" i="24"/>
  <c r="Q19" i="24"/>
  <c r="R19" i="24"/>
  <c r="S19" i="24"/>
  <c r="Q20" i="24"/>
  <c r="R20" i="24"/>
  <c r="S20" i="24"/>
  <c r="R6" i="24"/>
  <c r="S6" i="24"/>
  <c r="Q6" i="24"/>
  <c r="Q7" i="19"/>
  <c r="R7" i="19"/>
  <c r="S7" i="19"/>
  <c r="Q8" i="19"/>
  <c r="R8" i="19"/>
  <c r="S8" i="19"/>
  <c r="Q9" i="19"/>
  <c r="R9" i="19"/>
  <c r="S9" i="19"/>
  <c r="Q10" i="19"/>
  <c r="R10" i="19"/>
  <c r="S10" i="19"/>
  <c r="Q11" i="19"/>
  <c r="R11" i="19"/>
  <c r="S11" i="19"/>
  <c r="Q12" i="19"/>
  <c r="R12" i="19"/>
  <c r="S12" i="19"/>
  <c r="Q13" i="19"/>
  <c r="R13" i="19"/>
  <c r="S13" i="19"/>
  <c r="Q14" i="19"/>
  <c r="R14" i="19"/>
  <c r="S14" i="19"/>
  <c r="R6" i="19"/>
  <c r="S6" i="19"/>
  <c r="Q6" i="19"/>
  <c r="Q7" i="22"/>
  <c r="R7" i="22"/>
  <c r="S7" i="22"/>
  <c r="Q8" i="22"/>
  <c r="R8" i="22"/>
  <c r="S8" i="22"/>
  <c r="Q9" i="22"/>
  <c r="R9" i="22"/>
  <c r="S9" i="22"/>
  <c r="Q10" i="22"/>
  <c r="R10" i="22"/>
  <c r="S10" i="22"/>
  <c r="Q11" i="22"/>
  <c r="R11" i="22"/>
  <c r="S11" i="22"/>
  <c r="Q12" i="22"/>
  <c r="R12" i="22"/>
  <c r="S12" i="22"/>
  <c r="Q13" i="22"/>
  <c r="R13" i="22"/>
  <c r="S13" i="22"/>
  <c r="Q14" i="22"/>
  <c r="R14" i="22"/>
  <c r="S14" i="22"/>
  <c r="Q15" i="22"/>
  <c r="R15" i="22"/>
  <c r="S15" i="22"/>
  <c r="Q16" i="22"/>
  <c r="R16" i="22"/>
  <c r="S16" i="22"/>
  <c r="Q17" i="22"/>
  <c r="R17" i="22"/>
  <c r="S17" i="22"/>
  <c r="Q18" i="22"/>
  <c r="R18" i="22"/>
  <c r="S18" i="22"/>
  <c r="Q19" i="22"/>
  <c r="R19" i="22"/>
  <c r="S19" i="22"/>
  <c r="Q20" i="22"/>
  <c r="R20" i="22"/>
  <c r="S20" i="22"/>
  <c r="R6" i="22"/>
  <c r="S6" i="22"/>
  <c r="Q6" i="22"/>
  <c r="L22" i="24"/>
  <c r="M22" i="24"/>
  <c r="H22" i="24"/>
  <c r="I22" i="24"/>
  <c r="Q7" i="2"/>
  <c r="R7" i="2"/>
  <c r="S7" i="2"/>
  <c r="Q8" i="2"/>
  <c r="R8" i="2"/>
  <c r="S8" i="2"/>
  <c r="Q9" i="2"/>
  <c r="R9" i="2"/>
  <c r="S9" i="2"/>
  <c r="Q10" i="2"/>
  <c r="R10" i="2"/>
  <c r="S10" i="2"/>
  <c r="Q11" i="2"/>
  <c r="R11" i="2"/>
  <c r="S11" i="2"/>
  <c r="Q12" i="2"/>
  <c r="R12" i="2"/>
  <c r="S12" i="2"/>
  <c r="Q13" i="2"/>
  <c r="R13" i="2"/>
  <c r="S13" i="2"/>
  <c r="Q14" i="2"/>
  <c r="R14" i="2"/>
  <c r="S14" i="2"/>
  <c r="Q15" i="2"/>
  <c r="R15" i="2"/>
  <c r="S15" i="2"/>
  <c r="Q16" i="2"/>
  <c r="R16" i="2"/>
  <c r="S16" i="2"/>
  <c r="Q17" i="2"/>
  <c r="R17" i="2"/>
  <c r="S17" i="2"/>
  <c r="Q18" i="2"/>
  <c r="R18" i="2"/>
  <c r="S18" i="2"/>
  <c r="Q19" i="2"/>
  <c r="R19" i="2"/>
  <c r="S19" i="2"/>
  <c r="Q20" i="2"/>
  <c r="R20" i="2"/>
  <c r="S20" i="2"/>
  <c r="R6" i="2"/>
  <c r="S6" i="2"/>
  <c r="L16" i="19"/>
  <c r="M16" i="19"/>
  <c r="H16" i="19"/>
  <c r="I16" i="19"/>
  <c r="J16" i="19"/>
  <c r="H22" i="22"/>
  <c r="I22" i="22"/>
  <c r="H22" i="2"/>
  <c r="I22" i="2"/>
  <c r="L22" i="2"/>
  <c r="M22" i="2"/>
  <c r="Q6" i="2"/>
  <c r="B22" i="2"/>
  <c r="N19" i="16"/>
  <c r="N20" i="16"/>
  <c r="N21" i="16" s="1"/>
  <c r="N22" i="16" s="1"/>
  <c r="N23" i="16" s="1"/>
  <c r="N24" i="16" s="1"/>
  <c r="H15" i="27"/>
  <c r="F15" i="27"/>
  <c r="D15" i="27"/>
  <c r="I29" i="26"/>
  <c r="H29" i="26"/>
  <c r="G29" i="26"/>
  <c r="F29" i="26"/>
  <c r="E29" i="26"/>
  <c r="D29" i="26"/>
  <c r="C29" i="26"/>
  <c r="B29" i="26"/>
  <c r="I15" i="26"/>
  <c r="H15" i="26"/>
  <c r="G15" i="26"/>
  <c r="F15" i="26"/>
  <c r="E15" i="26"/>
  <c r="E32" i="26"/>
  <c r="E33" i="26" s="1"/>
  <c r="E35" i="26" s="1"/>
  <c r="D15" i="26"/>
  <c r="C15" i="26"/>
  <c r="B15" i="26"/>
  <c r="C1" i="15"/>
  <c r="H40" i="16" s="1"/>
  <c r="P22" i="25"/>
  <c r="M22" i="25"/>
  <c r="L22" i="25"/>
  <c r="K22" i="25"/>
  <c r="J22" i="25"/>
  <c r="G22" i="25"/>
  <c r="F22" i="25"/>
  <c r="E22" i="25"/>
  <c r="D22" i="25"/>
  <c r="C22" i="25"/>
  <c r="B22" i="25"/>
  <c r="P22" i="24"/>
  <c r="O22" i="24"/>
  <c r="N22" i="24"/>
  <c r="K22" i="24"/>
  <c r="J22" i="24"/>
  <c r="G22" i="24"/>
  <c r="F22" i="24"/>
  <c r="E22" i="24"/>
  <c r="D22" i="24"/>
  <c r="C22" i="24"/>
  <c r="B22" i="24"/>
  <c r="P16" i="23"/>
  <c r="M16" i="23"/>
  <c r="L16" i="23"/>
  <c r="K16" i="23"/>
  <c r="J16" i="23"/>
  <c r="G16" i="23"/>
  <c r="F16" i="23"/>
  <c r="E16" i="23"/>
  <c r="D16" i="23"/>
  <c r="C16" i="23"/>
  <c r="B16" i="23"/>
  <c r="P22" i="22"/>
  <c r="O22" i="22"/>
  <c r="N22" i="22"/>
  <c r="M22" i="22"/>
  <c r="J22" i="22"/>
  <c r="G22" i="22"/>
  <c r="F22" i="22"/>
  <c r="E22" i="22"/>
  <c r="D22" i="22"/>
  <c r="C22" i="22"/>
  <c r="B22" i="22"/>
  <c r="P16" i="19"/>
  <c r="O16" i="19"/>
  <c r="N16" i="19"/>
  <c r="K16" i="19"/>
  <c r="G16" i="19"/>
  <c r="F16" i="19"/>
  <c r="E16" i="19"/>
  <c r="D16" i="19"/>
  <c r="C16" i="19"/>
  <c r="B16" i="19"/>
  <c r="L1" i="24"/>
  <c r="B4" i="24" s="1"/>
  <c r="D10" i="9"/>
  <c r="D2" i="23" s="1"/>
  <c r="H16" i="16"/>
  <c r="H160" i="16"/>
  <c r="H184" i="16"/>
  <c r="H208" i="16"/>
  <c r="H30" i="16"/>
  <c r="H31" i="16"/>
  <c r="H5" i="16"/>
  <c r="H29" i="16"/>
  <c r="H53" i="16"/>
  <c r="H77" i="16"/>
  <c r="H101" i="16"/>
  <c r="H125" i="16"/>
  <c r="H149" i="16"/>
  <c r="H173" i="16"/>
  <c r="H197" i="16"/>
  <c r="H18" i="16"/>
  <c r="H198" i="16"/>
  <c r="H175" i="16"/>
  <c r="H7" i="16"/>
  <c r="H8" i="16"/>
  <c r="H20" i="16"/>
  <c r="H44" i="16"/>
  <c r="H56" i="16"/>
  <c r="H68" i="16"/>
  <c r="H92" i="16"/>
  <c r="H104" i="16"/>
  <c r="H116" i="16"/>
  <c r="H140" i="16"/>
  <c r="H152" i="16"/>
  <c r="H164" i="16"/>
  <c r="H188" i="16"/>
  <c r="H200" i="16"/>
  <c r="H150" i="16"/>
  <c r="H9" i="16"/>
  <c r="H21" i="16"/>
  <c r="H33" i="16"/>
  <c r="H57" i="16"/>
  <c r="H69" i="16"/>
  <c r="H81" i="16"/>
  <c r="H105" i="16"/>
  <c r="H117" i="16"/>
  <c r="H129" i="16"/>
  <c r="H153" i="16"/>
  <c r="H165" i="16"/>
  <c r="H177" i="16"/>
  <c r="H201" i="16"/>
  <c r="H78" i="16"/>
  <c r="H19" i="16"/>
  <c r="H10" i="16"/>
  <c r="H22" i="16"/>
  <c r="H34" i="16"/>
  <c r="H58" i="16"/>
  <c r="H70" i="16"/>
  <c r="H82" i="16"/>
  <c r="H106" i="16"/>
  <c r="H118" i="16"/>
  <c r="H130" i="16"/>
  <c r="H154" i="16"/>
  <c r="H166" i="16"/>
  <c r="H178" i="16"/>
  <c r="H202" i="16"/>
  <c r="H66" i="16"/>
  <c r="H186" i="16"/>
  <c r="H163" i="16"/>
  <c r="H11" i="16"/>
  <c r="H23" i="16"/>
  <c r="H47" i="16"/>
  <c r="H59" i="16"/>
  <c r="H71" i="16"/>
  <c r="H95" i="16"/>
  <c r="H107" i="16"/>
  <c r="H119" i="16"/>
  <c r="H143" i="16"/>
  <c r="H155" i="16"/>
  <c r="H167" i="16"/>
  <c r="H191" i="16"/>
  <c r="H203" i="16"/>
  <c r="H114" i="16"/>
  <c r="H199" i="16"/>
  <c r="H12" i="16"/>
  <c r="H24" i="16"/>
  <c r="H48" i="16"/>
  <c r="H60" i="16"/>
  <c r="H72" i="16"/>
  <c r="H96" i="16"/>
  <c r="H108" i="16"/>
  <c r="H120" i="16"/>
  <c r="H144" i="16"/>
  <c r="H156" i="16"/>
  <c r="H168" i="16"/>
  <c r="H192" i="16"/>
  <c r="H204" i="16"/>
  <c r="H42" i="16"/>
  <c r="H67" i="16"/>
  <c r="H13" i="16"/>
  <c r="H25" i="16"/>
  <c r="H49" i="16"/>
  <c r="H61" i="16"/>
  <c r="H73" i="16"/>
  <c r="H97" i="16"/>
  <c r="H109" i="16"/>
  <c r="H121" i="16"/>
  <c r="H145" i="16"/>
  <c r="H157" i="16"/>
  <c r="H169" i="16"/>
  <c r="H193" i="16"/>
  <c r="H205" i="16"/>
  <c r="H54" i="16"/>
  <c r="H55" i="16"/>
  <c r="H187" i="16"/>
  <c r="H14" i="16"/>
  <c r="H38" i="16"/>
  <c r="H50" i="16"/>
  <c r="H62" i="16"/>
  <c r="H86" i="16"/>
  <c r="H98" i="16"/>
  <c r="H110" i="16"/>
  <c r="H134" i="16"/>
  <c r="H146" i="16"/>
  <c r="H158" i="16"/>
  <c r="H182" i="16"/>
  <c r="H194" i="16"/>
  <c r="H206" i="16"/>
  <c r="H103" i="16"/>
  <c r="H15" i="16"/>
  <c r="H27" i="16"/>
  <c r="H51" i="16"/>
  <c r="H63" i="16"/>
  <c r="H75" i="16"/>
  <c r="H99" i="16"/>
  <c r="H111" i="16"/>
  <c r="H123" i="16"/>
  <c r="H147" i="16"/>
  <c r="H159" i="16"/>
  <c r="H171" i="16"/>
  <c r="H195" i="16"/>
  <c r="H207" i="16"/>
  <c r="H90" i="16"/>
  <c r="D9" i="9"/>
  <c r="D15" i="9"/>
  <c r="L2" i="24"/>
  <c r="D16" i="9"/>
  <c r="A16" i="10"/>
  <c r="B15" i="9"/>
  <c r="A25" i="26"/>
  <c r="A17" i="26"/>
  <c r="A27" i="27"/>
  <c r="A27" i="26"/>
  <c r="A23" i="26"/>
  <c r="A19" i="26"/>
  <c r="A22" i="27"/>
  <c r="A26" i="26"/>
  <c r="A22" i="26"/>
  <c r="A25" i="27"/>
  <c r="A21" i="27"/>
  <c r="A21" i="26"/>
  <c r="A28" i="27"/>
  <c r="A24" i="27"/>
  <c r="A20" i="27"/>
  <c r="A24" i="26"/>
  <c r="A20" i="26"/>
  <c r="A16" i="26"/>
  <c r="AA49" i="16"/>
  <c r="AA44" i="16"/>
  <c r="AA38" i="16"/>
  <c r="AA28" i="16"/>
  <c r="AA22" i="16"/>
  <c r="AA17" i="16"/>
  <c r="AA6" i="16"/>
  <c r="A26" i="10"/>
  <c r="A21" i="10"/>
  <c r="AA42" i="16"/>
  <c r="AA37" i="16"/>
  <c r="AA32" i="16"/>
  <c r="AA21" i="16"/>
  <c r="AA16" i="16"/>
  <c r="AA10" i="16"/>
  <c r="A25" i="10"/>
  <c r="A19" i="10"/>
  <c r="AA46" i="16"/>
  <c r="AA36" i="16"/>
  <c r="AA30" i="16"/>
  <c r="AA25" i="16"/>
  <c r="AA14" i="16"/>
  <c r="AA9" i="16"/>
  <c r="AA4" i="16"/>
  <c r="A18" i="10"/>
  <c r="AA50" i="16"/>
  <c r="AA45" i="16"/>
  <c r="AA34" i="16"/>
  <c r="AA29" i="16"/>
  <c r="AA24" i="16"/>
  <c r="AA13" i="16"/>
  <c r="AA8" i="16"/>
  <c r="A27" i="10"/>
  <c r="AA47" i="16"/>
  <c r="AA43" i="16"/>
  <c r="AA39" i="16"/>
  <c r="AA31" i="16"/>
  <c r="AA27" i="16"/>
  <c r="AA23" i="16"/>
  <c r="AA15" i="16"/>
  <c r="AA11" i="16"/>
  <c r="AA7" i="16"/>
  <c r="A20" i="10"/>
  <c r="A28" i="10"/>
  <c r="D2" i="19"/>
  <c r="D8" i="9"/>
  <c r="E1" i="26" s="1"/>
  <c r="L2" i="19"/>
  <c r="L1" i="27"/>
  <c r="D4" i="27" s="1"/>
  <c r="C4" i="27" s="1"/>
  <c r="B4" i="27" s="1"/>
  <c r="L2" i="27"/>
  <c r="L1" i="19"/>
  <c r="B4" i="19" s="1"/>
  <c r="N17" i="16"/>
  <c r="A4" i="15"/>
  <c r="C2" i="8" s="1"/>
  <c r="U9" i="16"/>
  <c r="N14" i="16"/>
  <c r="U3" i="16"/>
  <c r="U13" i="16"/>
  <c r="U10" i="16"/>
  <c r="U6" i="16"/>
  <c r="N5" i="16"/>
  <c r="N10" i="16"/>
  <c r="N15" i="16"/>
  <c r="N13" i="16"/>
  <c r="N6" i="16"/>
  <c r="U5" i="16"/>
  <c r="U15" i="16"/>
  <c r="N11" i="16"/>
  <c r="N3" i="16"/>
  <c r="U4" i="16"/>
  <c r="U14" i="16"/>
  <c r="N4" i="16"/>
  <c r="N9" i="16"/>
  <c r="U11" i="16"/>
  <c r="AA3" i="16"/>
  <c r="I12" i="13"/>
  <c r="H12" i="13"/>
  <c r="G12" i="13"/>
  <c r="F12" i="13"/>
  <c r="E12" i="13"/>
  <c r="D12" i="13"/>
  <c r="C12" i="13"/>
  <c r="B12" i="13"/>
  <c r="D4" i="13"/>
  <c r="C1" i="13"/>
  <c r="I29" i="10"/>
  <c r="H29" i="10"/>
  <c r="G29" i="10"/>
  <c r="F29" i="10"/>
  <c r="E29" i="10"/>
  <c r="D29" i="10"/>
  <c r="C29" i="10"/>
  <c r="B29" i="10"/>
  <c r="I15" i="10"/>
  <c r="H15" i="10"/>
  <c r="G15" i="10"/>
  <c r="F15" i="10"/>
  <c r="E15" i="10"/>
  <c r="D15" i="10"/>
  <c r="C15" i="10"/>
  <c r="B15" i="10"/>
  <c r="C22" i="2"/>
  <c r="D22" i="2"/>
  <c r="E22" i="2"/>
  <c r="F22" i="2"/>
  <c r="G22" i="2"/>
  <c r="J22" i="2"/>
  <c r="K22" i="2"/>
  <c r="N22" i="2"/>
  <c r="O22" i="2"/>
  <c r="P22" i="2"/>
  <c r="F4" i="13"/>
  <c r="G4" i="13" s="1"/>
  <c r="H4" i="13" s="1"/>
  <c r="I4" i="13" s="1"/>
  <c r="I5" i="13" s="1"/>
  <c r="E32" i="10"/>
  <c r="E33" i="10" s="1"/>
  <c r="E35" i="10" s="1"/>
  <c r="I32" i="10"/>
  <c r="I33" i="10" s="1"/>
  <c r="I35" i="10" s="1"/>
  <c r="A5" i="15"/>
  <c r="A13" i="8" s="1"/>
  <c r="A9" i="15"/>
  <c r="A8" i="8" s="1"/>
  <c r="A13" i="15"/>
  <c r="A17" i="8" s="1"/>
  <c r="A17" i="15"/>
  <c r="A21" i="15"/>
  <c r="A26" i="8" s="1"/>
  <c r="A25" i="15"/>
  <c r="A30" i="8" s="1"/>
  <c r="A29" i="15"/>
  <c r="A34" i="8" s="1"/>
  <c r="A33" i="15"/>
  <c r="A38" i="8" s="1"/>
  <c r="A37" i="15"/>
  <c r="A41" i="15"/>
  <c r="A47" i="8" s="1"/>
  <c r="A45" i="15"/>
  <c r="A52" i="8" s="1"/>
  <c r="A49" i="15"/>
  <c r="B10" i="8" s="1"/>
  <c r="A53" i="15"/>
  <c r="B15" i="8" s="1"/>
  <c r="A57" i="15"/>
  <c r="B19" i="8" s="1"/>
  <c r="A61" i="15"/>
  <c r="B27" i="8" s="1"/>
  <c r="A65" i="15"/>
  <c r="B31" i="8" s="1"/>
  <c r="A69" i="15"/>
  <c r="B37" i="8" s="1"/>
  <c r="A73" i="15"/>
  <c r="B42" i="8" s="1"/>
  <c r="A77" i="15"/>
  <c r="B46" i="8" s="1"/>
  <c r="A81" i="15"/>
  <c r="B50" i="8" s="1"/>
  <c r="A85" i="15"/>
  <c r="G1" i="26" s="1"/>
  <c r="A89" i="15"/>
  <c r="A16" i="9" s="1"/>
  <c r="A93" i="15"/>
  <c r="A1" i="27" s="1"/>
  <c r="A97" i="15"/>
  <c r="A8" i="26" s="1"/>
  <c r="A101" i="15"/>
  <c r="A12" i="26" s="1"/>
  <c r="A105" i="15"/>
  <c r="A29" i="10" s="1"/>
  <c r="A109" i="15"/>
  <c r="A34" i="26" s="1"/>
  <c r="A113" i="15"/>
  <c r="J3" i="26" s="1"/>
  <c r="A117" i="15"/>
  <c r="A10" i="13" s="1"/>
  <c r="A121" i="15"/>
  <c r="A15" i="13" s="1"/>
  <c r="A125" i="15"/>
  <c r="A3" i="23" s="1"/>
  <c r="A129" i="15"/>
  <c r="Q3" i="2" s="1"/>
  <c r="A133" i="15"/>
  <c r="A9" i="2" s="1"/>
  <c r="A137" i="15"/>
  <c r="A13" i="2" s="1"/>
  <c r="A141" i="15"/>
  <c r="A17" i="2" s="1"/>
  <c r="A145" i="15"/>
  <c r="A149" i="15"/>
  <c r="A9" i="19" s="1"/>
  <c r="A153" i="15"/>
  <c r="A13" i="19" s="1"/>
  <c r="A157" i="15"/>
  <c r="A8" i="23" s="1"/>
  <c r="A161" i="15"/>
  <c r="A12" i="23" s="1"/>
  <c r="A91" i="15"/>
  <c r="H1" i="27" s="1"/>
  <c r="A107" i="15"/>
  <c r="A32" i="26" s="1"/>
  <c r="A119" i="15"/>
  <c r="A12" i="13" s="1"/>
  <c r="A127" i="15"/>
  <c r="E3" i="24" s="1"/>
  <c r="A139" i="15"/>
  <c r="A15" i="2" s="1"/>
  <c r="A147" i="15"/>
  <c r="A7" i="19" s="1"/>
  <c r="A159" i="15"/>
  <c r="A10" i="23" s="1"/>
  <c r="A12" i="15"/>
  <c r="C2" i="25" s="1"/>
  <c r="A28" i="15"/>
  <c r="A33" i="8" s="1"/>
  <c r="A40" i="15"/>
  <c r="A46" i="8" s="1"/>
  <c r="A44" i="15"/>
  <c r="A50" i="8" s="1"/>
  <c r="A52" i="15"/>
  <c r="B14" i="8" s="1"/>
  <c r="A64" i="15"/>
  <c r="B30" i="8" s="1"/>
  <c r="A76" i="15"/>
  <c r="B45" i="8" s="1"/>
  <c r="A84" i="15"/>
  <c r="A6" i="9" s="1"/>
  <c r="A6" i="15"/>
  <c r="A21" i="8" s="1"/>
  <c r="A10" i="15"/>
  <c r="D1" i="27" s="1"/>
  <c r="A14" i="15"/>
  <c r="A18" i="8" s="1"/>
  <c r="A18" i="15"/>
  <c r="A23" i="8" s="1"/>
  <c r="A22" i="15"/>
  <c r="A27" i="8" s="1"/>
  <c r="A26" i="15"/>
  <c r="A31" i="8" s="1"/>
  <c r="A30" i="15"/>
  <c r="A35" i="8" s="1"/>
  <c r="A34" i="15"/>
  <c r="A39" i="8" s="1"/>
  <c r="A38" i="15"/>
  <c r="A44" i="8" s="1"/>
  <c r="A42" i="15"/>
  <c r="A48" i="8" s="1"/>
  <c r="A46" i="15"/>
  <c r="A53" i="8" s="1"/>
  <c r="A50" i="15"/>
  <c r="B11" i="8" s="1"/>
  <c r="A54" i="15"/>
  <c r="B16" i="8" s="1"/>
  <c r="A58" i="15"/>
  <c r="B20" i="8" s="1"/>
  <c r="A62" i="15"/>
  <c r="B28" i="8" s="1"/>
  <c r="A66" i="15"/>
  <c r="B32" i="8" s="1"/>
  <c r="A70" i="15"/>
  <c r="B38" i="8" s="1"/>
  <c r="A74" i="15"/>
  <c r="B43" i="8" s="1"/>
  <c r="A78" i="15"/>
  <c r="B47" i="8" s="1"/>
  <c r="A82" i="15"/>
  <c r="B52" i="8" s="1"/>
  <c r="A86" i="15"/>
  <c r="J1" i="27" s="1"/>
  <c r="A90" i="15"/>
  <c r="B12" i="9" s="1"/>
  <c r="A94" i="15"/>
  <c r="A4" i="26" s="1"/>
  <c r="A98" i="15"/>
  <c r="A9" i="10" s="1"/>
  <c r="A102" i="15"/>
  <c r="A13" i="26" s="1"/>
  <c r="A106" i="15"/>
  <c r="A30" i="26" s="1"/>
  <c r="A110" i="15"/>
  <c r="A35" i="26" s="1"/>
  <c r="A114" i="15"/>
  <c r="A1" i="13" s="1"/>
  <c r="A118" i="15"/>
  <c r="A11" i="13" s="1"/>
  <c r="A122" i="15"/>
  <c r="H1" i="13" s="1"/>
  <c r="A126" i="15"/>
  <c r="B3" i="2" s="1"/>
  <c r="A130" i="15"/>
  <c r="A6" i="2" s="1"/>
  <c r="A134" i="15"/>
  <c r="A10" i="2" s="1"/>
  <c r="A138" i="15"/>
  <c r="A14" i="2" s="1"/>
  <c r="A142" i="15"/>
  <c r="A18" i="2" s="1"/>
  <c r="A146" i="15"/>
  <c r="A6" i="19" s="1"/>
  <c r="A150" i="15"/>
  <c r="A10" i="19" s="1"/>
  <c r="A154" i="15"/>
  <c r="A14" i="19" s="1"/>
  <c r="A158" i="15"/>
  <c r="A9" i="23" s="1"/>
  <c r="A162" i="15"/>
  <c r="A13" i="23" s="1"/>
  <c r="A7" i="15"/>
  <c r="A41" i="8" s="1"/>
  <c r="A11" i="15"/>
  <c r="A9" i="9" s="1"/>
  <c r="A15" i="15"/>
  <c r="A19" i="8" s="1"/>
  <c r="A19" i="15"/>
  <c r="A24" i="8" s="1"/>
  <c r="A23" i="15"/>
  <c r="A28" i="8" s="1"/>
  <c r="A27" i="15"/>
  <c r="A32" i="8" s="1"/>
  <c r="A31" i="15"/>
  <c r="A36" i="8" s="1"/>
  <c r="A35" i="15"/>
  <c r="A40" i="8" s="1"/>
  <c r="A39" i="15"/>
  <c r="A45" i="8" s="1"/>
  <c r="A43" i="15"/>
  <c r="A49" i="8" s="1"/>
  <c r="A47" i="15"/>
  <c r="B8" i="8" s="1"/>
  <c r="A51" i="15"/>
  <c r="B12" i="8" s="1"/>
  <c r="A55" i="15"/>
  <c r="B17" i="8" s="1"/>
  <c r="A59" i="15"/>
  <c r="B22" i="8" s="1"/>
  <c r="A63" i="15"/>
  <c r="B29" i="8" s="1"/>
  <c r="A67" i="15"/>
  <c r="B34" i="8" s="1"/>
  <c r="A71" i="15"/>
  <c r="B39" i="8" s="1"/>
  <c r="A75" i="15"/>
  <c r="B44" i="8" s="1"/>
  <c r="A79" i="15"/>
  <c r="B48" i="8" s="1"/>
  <c r="A83" i="15"/>
  <c r="B53" i="8" s="1"/>
  <c r="A87" i="15"/>
  <c r="H2" i="25" s="1"/>
  <c r="A95" i="15"/>
  <c r="A5" i="10" s="1"/>
  <c r="A99" i="15"/>
  <c r="A10" i="26" s="1"/>
  <c r="A103" i="15"/>
  <c r="A14" i="27" s="1"/>
  <c r="A111" i="15"/>
  <c r="B3" i="10" s="1"/>
  <c r="A115" i="15"/>
  <c r="A8" i="13" s="1"/>
  <c r="A123" i="15"/>
  <c r="I1" i="13" s="1"/>
  <c r="A131" i="15"/>
  <c r="A7" i="2" s="1"/>
  <c r="A135" i="15"/>
  <c r="A11" i="2" s="1"/>
  <c r="A143" i="15"/>
  <c r="A19" i="2" s="1"/>
  <c r="A151" i="15"/>
  <c r="A11" i="19" s="1"/>
  <c r="A155" i="15"/>
  <c r="A6" i="23" s="1"/>
  <c r="A163" i="15"/>
  <c r="A14" i="23" s="1"/>
  <c r="A8" i="15"/>
  <c r="A51" i="8" s="1"/>
  <c r="A16" i="15"/>
  <c r="A20" i="8" s="1"/>
  <c r="A20" i="15"/>
  <c r="A25" i="8" s="1"/>
  <c r="A24" i="15"/>
  <c r="A29" i="8" s="1"/>
  <c r="A32" i="15"/>
  <c r="A37" i="8" s="1"/>
  <c r="A36" i="15"/>
  <c r="A42" i="8" s="1"/>
  <c r="A48" i="15"/>
  <c r="B9" i="8" s="1"/>
  <c r="A56" i="15"/>
  <c r="B18" i="8" s="1"/>
  <c r="A60" i="15"/>
  <c r="B24" i="8" s="1"/>
  <c r="A68" i="15"/>
  <c r="B36" i="8" s="1"/>
  <c r="A72" i="15"/>
  <c r="B40" i="8" s="1"/>
  <c r="A80" i="15"/>
  <c r="B49" i="8" s="1"/>
  <c r="A88" i="15"/>
  <c r="A15" i="9" s="1"/>
  <c r="A104" i="15"/>
  <c r="A15" i="26" s="1"/>
  <c r="A120" i="15"/>
  <c r="A13" i="13" s="1"/>
  <c r="A136" i="15"/>
  <c r="A12" i="2" s="1"/>
  <c r="A152" i="15"/>
  <c r="A12" i="19" s="1"/>
  <c r="A92" i="15"/>
  <c r="H1" i="26" s="1"/>
  <c r="A108" i="15"/>
  <c r="A33" i="27" s="1"/>
  <c r="A124" i="15"/>
  <c r="A1" i="23" s="1"/>
  <c r="A140" i="15"/>
  <c r="A16" i="2" s="1"/>
  <c r="A156" i="15"/>
  <c r="A7" i="23" s="1"/>
  <c r="A96" i="15"/>
  <c r="A6" i="27" s="1"/>
  <c r="A112" i="15"/>
  <c r="E3" i="26" s="1"/>
  <c r="A128" i="15"/>
  <c r="K3" i="19" s="1"/>
  <c r="A144" i="15"/>
  <c r="A20" i="2" s="1"/>
  <c r="A160" i="15"/>
  <c r="A11" i="23" s="1"/>
  <c r="A100" i="15"/>
  <c r="A11" i="27" s="1"/>
  <c r="A116" i="15"/>
  <c r="A9" i="13" s="1"/>
  <c r="A132" i="15"/>
  <c r="A8" i="2" s="1"/>
  <c r="A148" i="15"/>
  <c r="A8" i="19" s="1"/>
  <c r="A164" i="15"/>
  <c r="D1" i="26"/>
  <c r="B5" i="27" l="1"/>
  <c r="G32" i="26"/>
  <c r="G33" i="26" s="1"/>
  <c r="G35" i="26" s="1"/>
  <c r="H136" i="16"/>
  <c r="R22" i="2"/>
  <c r="S22" i="22"/>
  <c r="S22" i="24"/>
  <c r="Q16" i="23"/>
  <c r="E29" i="27"/>
  <c r="C29" i="27"/>
  <c r="H112" i="16"/>
  <c r="H88" i="16"/>
  <c r="I32" i="26"/>
  <c r="I33" i="26" s="1"/>
  <c r="I35" i="26" s="1"/>
  <c r="G29" i="27"/>
  <c r="D29" i="27"/>
  <c r="H64" i="16"/>
  <c r="Q16" i="19"/>
  <c r="S22" i="25"/>
  <c r="Q22" i="25"/>
  <c r="I29" i="27"/>
  <c r="I32" i="27" s="1"/>
  <c r="I33" i="27" s="1"/>
  <c r="I35" i="27" s="1"/>
  <c r="F29" i="27"/>
  <c r="F32" i="27" s="1"/>
  <c r="F33" i="27" s="1"/>
  <c r="F35" i="27" s="1"/>
  <c r="H29" i="27"/>
  <c r="H32" i="27" s="1"/>
  <c r="H33" i="27" s="1"/>
  <c r="H35" i="27" s="1"/>
  <c r="F1" i="2"/>
  <c r="F1" i="19"/>
  <c r="A12" i="27"/>
  <c r="C4" i="13"/>
  <c r="D5" i="13"/>
  <c r="R22" i="22"/>
  <c r="S16" i="19"/>
  <c r="G32" i="27"/>
  <c r="G33" i="27" s="1"/>
  <c r="G35" i="27" s="1"/>
  <c r="E32" i="27"/>
  <c r="E33" i="27" s="1"/>
  <c r="E35" i="27" s="1"/>
  <c r="E1" i="27"/>
  <c r="E1" i="13"/>
  <c r="F5" i="13"/>
  <c r="D5" i="27"/>
  <c r="E1" i="10"/>
  <c r="D1" i="22"/>
  <c r="Q22" i="22"/>
  <c r="D1" i="23"/>
  <c r="D1" i="25"/>
  <c r="F32" i="10"/>
  <c r="F33" i="10" s="1"/>
  <c r="F35" i="10" s="1"/>
  <c r="D1" i="24"/>
  <c r="B14" i="9"/>
  <c r="B13" i="9"/>
  <c r="H28" i="16"/>
  <c r="H76" i="16"/>
  <c r="H124" i="16"/>
  <c r="H172" i="16"/>
  <c r="H3" i="16"/>
  <c r="H151" i="16"/>
  <c r="H41" i="16"/>
  <c r="H89" i="16"/>
  <c r="H137" i="16"/>
  <c r="H185" i="16"/>
  <c r="H126" i="16"/>
  <c r="H6" i="16"/>
  <c r="H32" i="16"/>
  <c r="H80" i="16"/>
  <c r="H128" i="16"/>
  <c r="H176" i="16"/>
  <c r="H91" i="16"/>
  <c r="H45" i="16"/>
  <c r="H93" i="16"/>
  <c r="H141" i="16"/>
  <c r="H189" i="16"/>
  <c r="H139" i="16"/>
  <c r="H46" i="16"/>
  <c r="H94" i="16"/>
  <c r="H142" i="16"/>
  <c r="H190" i="16"/>
  <c r="H43" i="16"/>
  <c r="H35" i="16"/>
  <c r="H83" i="16"/>
  <c r="H131" i="16"/>
  <c r="H179" i="16"/>
  <c r="H115" i="16"/>
  <c r="H36" i="16"/>
  <c r="H84" i="16"/>
  <c r="H132" i="16"/>
  <c r="H180" i="16"/>
  <c r="H174" i="16"/>
  <c r="H37" i="16"/>
  <c r="H85" i="16"/>
  <c r="H133" i="16"/>
  <c r="H181" i="16"/>
  <c r="H162" i="16"/>
  <c r="H26" i="16"/>
  <c r="H74" i="16"/>
  <c r="H122" i="16"/>
  <c r="H170" i="16"/>
  <c r="H102" i="16"/>
  <c r="H39" i="16"/>
  <c r="H87" i="16"/>
  <c r="H135" i="16"/>
  <c r="H183" i="16"/>
  <c r="H127" i="16"/>
  <c r="B16" i="9"/>
  <c r="A23" i="27"/>
  <c r="A26" i="27"/>
  <c r="A18" i="26"/>
  <c r="L1" i="13"/>
  <c r="A28" i="26"/>
  <c r="A17" i="10"/>
  <c r="AA33" i="16"/>
  <c r="AA12" i="16"/>
  <c r="AA48" i="16"/>
  <c r="AA26" i="16"/>
  <c r="AA5" i="16"/>
  <c r="AA41" i="16"/>
  <c r="AA20" i="16"/>
  <c r="A23" i="10"/>
  <c r="AA40" i="16"/>
  <c r="AA18" i="16"/>
  <c r="A22" i="10"/>
  <c r="AA35" i="16"/>
  <c r="AA19" i="16"/>
  <c r="A24" i="10"/>
  <c r="A3" i="15"/>
  <c r="C1" i="8" s="1"/>
  <c r="N7" i="16"/>
  <c r="D14" i="9"/>
  <c r="L2" i="23" s="1"/>
  <c r="H4" i="16"/>
  <c r="H52" i="16"/>
  <c r="H100" i="16"/>
  <c r="H148" i="16"/>
  <c r="H196" i="16"/>
  <c r="H138" i="16"/>
  <c r="H17" i="16"/>
  <c r="H65" i="16"/>
  <c r="H113" i="16"/>
  <c r="H161" i="16"/>
  <c r="H209" i="16"/>
  <c r="H79" i="16"/>
  <c r="H32" i="26"/>
  <c r="H33" i="26" s="1"/>
  <c r="H35" i="26" s="1"/>
  <c r="H1" i="19"/>
  <c r="A8" i="27"/>
  <c r="J1" i="10"/>
  <c r="Q3" i="24"/>
  <c r="J1" i="26"/>
  <c r="D2" i="27"/>
  <c r="H2" i="2"/>
  <c r="J3" i="10"/>
  <c r="E3" i="22"/>
  <c r="G1" i="10"/>
  <c r="C12" i="9"/>
  <c r="F1" i="24"/>
  <c r="A4" i="10"/>
  <c r="A16" i="8"/>
  <c r="A13" i="9"/>
  <c r="A8" i="10"/>
  <c r="H1" i="23"/>
  <c r="H2" i="24"/>
  <c r="H1" i="25"/>
  <c r="B3" i="27"/>
  <c r="A10" i="9"/>
  <c r="Q3" i="19"/>
  <c r="Q3" i="23"/>
  <c r="H1" i="22"/>
  <c r="J3" i="27"/>
  <c r="J3" i="13"/>
  <c r="D2" i="13"/>
  <c r="H1" i="2"/>
  <c r="Q3" i="22"/>
  <c r="H1" i="24"/>
  <c r="Q3" i="25"/>
  <c r="G1" i="23"/>
  <c r="A35" i="27"/>
  <c r="A4" i="13"/>
  <c r="A12" i="10"/>
  <c r="G1" i="13"/>
  <c r="G1" i="27"/>
  <c r="A35" i="10"/>
  <c r="A3" i="2"/>
  <c r="A10" i="10"/>
  <c r="A4" i="27"/>
  <c r="A15" i="27"/>
  <c r="A34" i="10"/>
  <c r="A9" i="27"/>
  <c r="A12" i="9"/>
  <c r="A3" i="19"/>
  <c r="F1" i="22"/>
  <c r="F1" i="25"/>
  <c r="A9" i="26"/>
  <c r="A6" i="13"/>
  <c r="A6" i="26"/>
  <c r="A6" i="10"/>
  <c r="K3" i="2"/>
  <c r="C1" i="22"/>
  <c r="F1" i="23"/>
  <c r="C1" i="19"/>
  <c r="B3" i="13"/>
  <c r="A32" i="10"/>
  <c r="A1" i="22"/>
  <c r="H2" i="19"/>
  <c r="A32" i="27"/>
  <c r="B3" i="26"/>
  <c r="A1" i="2"/>
  <c r="A1" i="25"/>
  <c r="A11" i="10"/>
  <c r="A11" i="26"/>
  <c r="C2" i="2"/>
  <c r="K3" i="23"/>
  <c r="A1" i="24"/>
  <c r="C1" i="25"/>
  <c r="D2" i="26"/>
  <c r="D1" i="10"/>
  <c r="E3" i="19"/>
  <c r="A10" i="27"/>
  <c r="A8" i="9"/>
  <c r="E3" i="2"/>
  <c r="C2" i="22"/>
  <c r="C2" i="24"/>
  <c r="C1" i="24"/>
  <c r="E3" i="25"/>
  <c r="C2" i="19"/>
  <c r="A29" i="27"/>
  <c r="A14" i="8"/>
  <c r="D2" i="10"/>
  <c r="H1" i="10"/>
  <c r="D1" i="13"/>
  <c r="A1" i="19"/>
  <c r="C1" i="2"/>
  <c r="E3" i="23"/>
  <c r="C2" i="23"/>
  <c r="C1" i="23"/>
  <c r="G1" i="2"/>
  <c r="A15" i="8"/>
  <c r="A5" i="13"/>
  <c r="D12" i="9"/>
  <c r="B3" i="22"/>
  <c r="G1" i="24"/>
  <c r="A29" i="26"/>
  <c r="E3" i="10"/>
  <c r="A13" i="10"/>
  <c r="G1" i="19"/>
  <c r="A5" i="27"/>
  <c r="B3" i="25"/>
  <c r="A13" i="27"/>
  <c r="A33" i="10"/>
  <c r="G1" i="25"/>
  <c r="A5" i="26"/>
  <c r="A16" i="23"/>
  <c r="A22" i="2"/>
  <c r="A22" i="25"/>
  <c r="A22" i="22"/>
  <c r="A30" i="27"/>
  <c r="A30" i="10"/>
  <c r="H32" i="10"/>
  <c r="H33" i="10" s="1"/>
  <c r="H35" i="10" s="1"/>
  <c r="H4" i="24"/>
  <c r="G4" i="24" s="1"/>
  <c r="F4" i="24" s="1"/>
  <c r="E4" i="24" s="1"/>
  <c r="Q4" i="24"/>
  <c r="N4" i="24"/>
  <c r="M4" i="24" s="1"/>
  <c r="L4" i="24" s="1"/>
  <c r="K4" i="24" s="1"/>
  <c r="C4" i="24"/>
  <c r="Q22" i="2"/>
  <c r="S22" i="2"/>
  <c r="R16" i="19"/>
  <c r="R22" i="24"/>
  <c r="Q22" i="24"/>
  <c r="R16" i="23"/>
  <c r="S16" i="23"/>
  <c r="R22" i="25"/>
  <c r="A22" i="24"/>
  <c r="A3" i="25"/>
  <c r="A3" i="22"/>
  <c r="A3" i="24"/>
  <c r="A43" i="8"/>
  <c r="A22" i="8"/>
  <c r="L2" i="22"/>
  <c r="L2" i="10"/>
  <c r="L2" i="2"/>
  <c r="A15" i="10"/>
  <c r="B3" i="24"/>
  <c r="A16" i="19"/>
  <c r="A1" i="26"/>
  <c r="J2" i="27"/>
  <c r="J2" i="26"/>
  <c r="H2" i="22"/>
  <c r="A14" i="9"/>
  <c r="D2" i="25"/>
  <c r="E2" i="27"/>
  <c r="D2" i="2"/>
  <c r="E2" i="13"/>
  <c r="D2" i="22"/>
  <c r="E2" i="26"/>
  <c r="E2" i="10"/>
  <c r="D2" i="24"/>
  <c r="J2" i="10"/>
  <c r="E3" i="13"/>
  <c r="A1" i="10"/>
  <c r="B3" i="19"/>
  <c r="H2" i="23"/>
  <c r="B3" i="23"/>
  <c r="G1" i="22"/>
  <c r="A34" i="27"/>
  <c r="A33" i="26"/>
  <c r="E3" i="27"/>
  <c r="K3" i="24"/>
  <c r="K3" i="22"/>
  <c r="K3" i="25"/>
  <c r="A14" i="10"/>
  <c r="A14" i="26"/>
  <c r="G32" i="10"/>
  <c r="G33" i="10" s="1"/>
  <c r="G35" i="10" s="1"/>
  <c r="H4" i="19"/>
  <c r="G4" i="19" s="1"/>
  <c r="F4" i="19" s="1"/>
  <c r="E4" i="19" s="1"/>
  <c r="N4" i="19"/>
  <c r="M4" i="19" s="1"/>
  <c r="L4" i="19" s="1"/>
  <c r="K4" i="19" s="1"/>
  <c r="Q4" i="19"/>
  <c r="C4" i="19"/>
  <c r="C5" i="27"/>
  <c r="E5" i="13"/>
  <c r="G5" i="13"/>
  <c r="H5" i="13"/>
  <c r="L2" i="26"/>
  <c r="F32" i="26"/>
  <c r="F33" i="26" s="1"/>
  <c r="F35" i="26" s="1"/>
  <c r="E4" i="27"/>
  <c r="D1" i="2"/>
  <c r="D1" i="19"/>
  <c r="D13" i="9"/>
  <c r="L2" i="25" l="1"/>
  <c r="L1" i="22"/>
  <c r="B4" i="22" s="1"/>
  <c r="L1" i="10"/>
  <c r="L1" i="2"/>
  <c r="B4" i="2" s="1"/>
  <c r="C5" i="13"/>
  <c r="B4" i="13"/>
  <c r="B5" i="13" s="1"/>
  <c r="I4" i="19"/>
  <c r="D4" i="19"/>
  <c r="R4" i="19"/>
  <c r="O4" i="19"/>
  <c r="L1" i="23"/>
  <c r="B4" i="23" s="1"/>
  <c r="L1" i="26"/>
  <c r="L1" i="25"/>
  <c r="B4" i="25" s="1"/>
  <c r="F4" i="27"/>
  <c r="E5" i="27"/>
  <c r="O4" i="24"/>
  <c r="D4" i="24"/>
  <c r="R4" i="24"/>
  <c r="I4" i="24"/>
  <c r="C4" i="2" l="1"/>
  <c r="Q4" i="2"/>
  <c r="N4" i="2"/>
  <c r="H4" i="2"/>
  <c r="E4" i="10"/>
  <c r="D4" i="10"/>
  <c r="N4" i="22"/>
  <c r="M4" i="22" s="1"/>
  <c r="L4" i="22" s="1"/>
  <c r="K4" i="22" s="1"/>
  <c r="C4" i="22"/>
  <c r="H4" i="22"/>
  <c r="G4" i="22" s="1"/>
  <c r="F4" i="22" s="1"/>
  <c r="E4" i="22" s="1"/>
  <c r="Q4" i="22"/>
  <c r="G4" i="27"/>
  <c r="F5" i="27"/>
  <c r="N4" i="25"/>
  <c r="M4" i="25" s="1"/>
  <c r="L4" i="25" s="1"/>
  <c r="K4" i="25" s="1"/>
  <c r="H4" i="25"/>
  <c r="G4" i="25" s="1"/>
  <c r="F4" i="25" s="1"/>
  <c r="E4" i="25" s="1"/>
  <c r="C4" i="25"/>
  <c r="Q4" i="25"/>
  <c r="E4" i="26"/>
  <c r="D4" i="26"/>
  <c r="S4" i="19"/>
  <c r="J4" i="19"/>
  <c r="P4" i="19"/>
  <c r="S4" i="24"/>
  <c r="J4" i="24"/>
  <c r="P4" i="24"/>
  <c r="Q4" i="23"/>
  <c r="N4" i="23"/>
  <c r="M4" i="23" s="1"/>
  <c r="L4" i="23" s="1"/>
  <c r="K4" i="23" s="1"/>
  <c r="H4" i="23"/>
  <c r="G4" i="23" s="1"/>
  <c r="F4" i="23" s="1"/>
  <c r="E4" i="23" s="1"/>
  <c r="C4" i="23"/>
  <c r="C4" i="10" l="1"/>
  <c r="D5" i="10"/>
  <c r="O4" i="22"/>
  <c r="I4" i="22"/>
  <c r="R4" i="22"/>
  <c r="D4" i="22"/>
  <c r="M4" i="2"/>
  <c r="G4" i="2"/>
  <c r="F4" i="10"/>
  <c r="E5" i="10"/>
  <c r="D4" i="2"/>
  <c r="R4" i="2"/>
  <c r="O4" i="2"/>
  <c r="I4" i="2"/>
  <c r="I4" i="23"/>
  <c r="R4" i="23"/>
  <c r="D4" i="23"/>
  <c r="O4" i="23"/>
  <c r="C4" i="26"/>
  <c r="D5" i="26"/>
  <c r="F4" i="26"/>
  <c r="E5" i="26"/>
  <c r="I4" i="25"/>
  <c r="D4" i="25"/>
  <c r="O4" i="25"/>
  <c r="R4" i="25"/>
  <c r="H4" i="27"/>
  <c r="G5" i="27"/>
  <c r="F4" i="2" l="1"/>
  <c r="L4" i="2"/>
  <c r="P4" i="2"/>
  <c r="S4" i="2"/>
  <c r="J4" i="2"/>
  <c r="J4" i="22"/>
  <c r="S4" i="22"/>
  <c r="P4" i="22"/>
  <c r="F5" i="10"/>
  <c r="G4" i="10"/>
  <c r="C5" i="10"/>
  <c r="B4" i="10"/>
  <c r="B5" i="10" s="1"/>
  <c r="P4" i="25"/>
  <c r="S4" i="25"/>
  <c r="J4" i="25"/>
  <c r="B4" i="26"/>
  <c r="B5" i="26" s="1"/>
  <c r="C5" i="26"/>
  <c r="S4" i="23"/>
  <c r="P4" i="23"/>
  <c r="J4" i="23"/>
  <c r="I4" i="27"/>
  <c r="I5" i="27" s="1"/>
  <c r="H5" i="27"/>
  <c r="G4" i="26"/>
  <c r="F5" i="26"/>
  <c r="H4" i="10" l="1"/>
  <c r="G5" i="10"/>
  <c r="E4" i="2"/>
  <c r="K4" i="2"/>
  <c r="H4" i="26"/>
  <c r="G5" i="26"/>
  <c r="I4" i="10" l="1"/>
  <c r="I5" i="10" s="1"/>
  <c r="H5" i="10"/>
  <c r="I4" i="26"/>
  <c r="I5" i="26" s="1"/>
  <c r="H5" i="26"/>
</calcChain>
</file>

<file path=xl/sharedStrings.xml><?xml version="1.0" encoding="utf-8"?>
<sst xmlns="http://schemas.openxmlformats.org/spreadsheetml/2006/main" count="3361" uniqueCount="1405">
  <si>
    <t>Language</t>
  </si>
  <si>
    <t>Français</t>
  </si>
  <si>
    <t>English</t>
  </si>
  <si>
    <t>French</t>
  </si>
  <si>
    <t>Spanish</t>
  </si>
  <si>
    <t>Funding landscape table</t>
  </si>
  <si>
    <t>Tableau du paysage de financement</t>
  </si>
  <si>
    <t>Tabla del panorama de financiamiento</t>
  </si>
  <si>
    <t>Latest update: October 2019</t>
  </si>
  <si>
    <t>Dernière mise à jour : octobre 2019</t>
  </si>
  <si>
    <t>Última actualización: octubre 2019</t>
  </si>
  <si>
    <t>Cover Sheet</t>
  </si>
  <si>
    <t>Fiche de présentation</t>
  </si>
  <si>
    <t>Portada</t>
  </si>
  <si>
    <t>Financial Gap Overview for Disease Programs</t>
  </si>
  <si>
    <t>Aperçu des déficits de financement relatifs aux programmes de lutte contre les maladies</t>
  </si>
  <si>
    <t>Resumen de deficiencias financieras para programas de enfermedades</t>
  </si>
  <si>
    <t>Overall Health Sector: Government Health Spending</t>
  </si>
  <si>
    <t>Secteur de la santé en général : Dépenses publiques de santé</t>
  </si>
  <si>
    <t>Sector de la salud general: gasto público en salud</t>
  </si>
  <si>
    <t>Detailed Financial Gap</t>
  </si>
  <si>
    <t>Détail des déficits de financement</t>
  </si>
  <si>
    <t>Deficiencias financieras detalladas</t>
  </si>
  <si>
    <t>General Guidance</t>
  </si>
  <si>
    <t>Orientations générales</t>
  </si>
  <si>
    <t>Directrices generales</t>
  </si>
  <si>
    <t>Country</t>
  </si>
  <si>
    <t>Pays</t>
  </si>
  <si>
    <t>País</t>
  </si>
  <si>
    <t>Fiscal Cycle</t>
  </si>
  <si>
    <t>Cycle financier</t>
  </si>
  <si>
    <t>Ciclo fiscal</t>
  </si>
  <si>
    <t>Currency</t>
  </si>
  <si>
    <t>Devise</t>
  </si>
  <si>
    <t>Moneda</t>
  </si>
  <si>
    <t>Fiscal Year in which implementation period starts</t>
  </si>
  <si>
    <t>Exercice financier de début de la période de mise en œuvre</t>
  </si>
  <si>
    <t>Año fiscal en que comienza el período de ejecución</t>
  </si>
  <si>
    <t>Fiscal Year in which implementation period ends</t>
  </si>
  <si>
    <t>Exercice financier de fin de la période de mise en œuvre</t>
  </si>
  <si>
    <t>Año fiscal en que termina el período de ejecución</t>
  </si>
  <si>
    <t>Current funding request pertains to a program</t>
  </si>
  <si>
    <t>La demande de financement en cours concerne un programme.</t>
  </si>
  <si>
    <t>La siguiente solicitud hace referencia a un programa en especifico</t>
  </si>
  <si>
    <t>Detailed Financial Gap based on:</t>
  </si>
  <si>
    <t>Détail du déficit de financement fondé sur :</t>
  </si>
  <si>
    <t>Deficiencias financieras detalladas basadas en:</t>
  </si>
  <si>
    <t>Header: Exchange Rate</t>
  </si>
  <si>
    <t>Titre : Taux de change</t>
  </si>
  <si>
    <t xml:space="preserve">Encabezamiento: Tipo de cambio </t>
  </si>
  <si>
    <t>SECTION A: Total Funding needs for the National Strategic Plan</t>
  </si>
  <si>
    <t>SECTION A : Montant total des besoins de financement du plan stratégique national</t>
  </si>
  <si>
    <t>SECCIÓN A: Total de necesidades financieras para el Plan Estratégico Nacional (PNE)</t>
  </si>
  <si>
    <t>LINE A: Total Funding needs for the National Strategic Plan</t>
  </si>
  <si>
    <t>LIGNE A : Montant total des besoins de financement du plan stratégique national</t>
  </si>
  <si>
    <t>LÍNEA  A: Total de necesidades financieras para el Plan Estratégico Nacional (PNE)</t>
  </si>
  <si>
    <t>SECTIONS B, C and D: Previous, current and anticipated resources to meet the funding needs of the National Strategic Plan</t>
  </si>
  <si>
    <t>SECTIONS B, C et D : Ressources antérieures, actuelles et prévisionnelles requises pour répondre aux besoins de financement du plan stratégique national</t>
  </si>
  <si>
    <t xml:space="preserve">SECCIONES B, C y D: Recursos previos, actuales y anticipados para hacer frente a las necesidades de financiamiento del Plan Estratégico Nacional  </t>
  </si>
  <si>
    <t>Section B: Previous, Current and Anticipated Domestic Resources</t>
  </si>
  <si>
    <t>Section B : Ressources nationales antérieures, actuelles et prévisionnelles</t>
  </si>
  <si>
    <t xml:space="preserve">SECCIÓN B:  Recursos nacionales previos, actuales y previstos </t>
  </si>
  <si>
    <t xml:space="preserve">Domestic source B1: Loans </t>
  </si>
  <si>
    <t xml:space="preserve">Source nationale B1 : Prêts </t>
  </si>
  <si>
    <t xml:space="preserve">Fuente nacional B1: Préstamos </t>
  </si>
  <si>
    <t xml:space="preserve">Domestic source B2: Debt relief </t>
  </si>
  <si>
    <t xml:space="preserve">Source nationale B2 : Allégement de la dette </t>
  </si>
  <si>
    <t xml:space="preserve">Fuente nacional B2: Alivio de la deuda </t>
  </si>
  <si>
    <t>Domestic source B3: Government funding resources</t>
  </si>
  <si>
    <t>Source nationale B3 : Ressources publiques de financement</t>
  </si>
  <si>
    <t>Fuente nacional B3: Recursos de financiamiento gubernamentales</t>
  </si>
  <si>
    <t>Domestic source B4: Social Health Insurance</t>
  </si>
  <si>
    <t>Source nationale B4 : Sécurité sociale</t>
  </si>
  <si>
    <t>Fuente nacional B4: Seguro de Salud Social</t>
  </si>
  <si>
    <t>Domestic source B5: Private sector contributions (national)</t>
  </si>
  <si>
    <t>Source nationale B5 : Contributions du secteur privé (national)</t>
  </si>
  <si>
    <t>Fuente nacional B5: Contribuciones del sector privado (nacional)</t>
  </si>
  <si>
    <t>LINE B: Total DOMESTIC resources</t>
  </si>
  <si>
    <t>LIGNE B : Montant total des ressources NATIONALES</t>
  </si>
  <si>
    <t>LÍNEA B: Recursos NACIONALES totales</t>
  </si>
  <si>
    <t>Section C: Previous, Current and Anticipated External Resources (non-Global Fund)</t>
  </si>
  <si>
    <t>Section C : Ressources externes antérieures, actuelles et prévisionnelles (hors Fonds mondial)</t>
  </si>
  <si>
    <t>SECCIÓN C: Recursos externos previos, actuales y previstos (ajenos al Fondo Mundial)</t>
  </si>
  <si>
    <t>LINE C: Total EXTERNAL (non-Global Fund)</t>
  </si>
  <si>
    <t>LIGNE C : Montant total des ressources EXTERNES (hors Fonds mondial)</t>
  </si>
  <si>
    <t>LÍNEA C: Recursos EXTERNOS totales (ajenos al Fondo Mundial)</t>
  </si>
  <si>
    <t xml:space="preserve">Section D: Previous, Current and Anticipated External Resources (Global Fund)  </t>
  </si>
  <si>
    <t xml:space="preserve">Section D : Ressources externes antérieures, actuelles et prévisionnelles (Fonds mondial)  </t>
  </si>
  <si>
    <t>SECCIÓN D: Recursos externos previos, actuales y previstos (Fondo Mundial)</t>
  </si>
  <si>
    <t>LINE D: Total EXTERNAL (Global Fund)</t>
  </si>
  <si>
    <t>LIGNE D : Montant total des ressources EXTERNES (Fonds mondial)</t>
  </si>
  <si>
    <t>LÍNEA D: Recursos EXTERNOS totales (Fondo Mundial))</t>
  </si>
  <si>
    <t xml:space="preserve">LINE E: Total Anticipated Resources </t>
  </si>
  <si>
    <t xml:space="preserve">LIGNE E : Montant total des ressources prévisionnelles </t>
  </si>
  <si>
    <t xml:space="preserve">LÍNEA E: Recursos previstos totales </t>
  </si>
  <si>
    <t>LINE F: Total Anticipated Funding Gap</t>
  </si>
  <si>
    <t>LIGNE F : Montant total du déficit de financement prévisionnel</t>
  </si>
  <si>
    <t xml:space="preserve">LÍNEA F: Total de deficiencias financieras previstas </t>
  </si>
  <si>
    <t>LINE G: Total Funding Request</t>
  </si>
  <si>
    <t>LIGNE G : Montant total de la demande de financement</t>
  </si>
  <si>
    <t>LÍNEA G: Monto total del financiamiento</t>
  </si>
  <si>
    <t xml:space="preserve">LINE H: Total Remaining Funding Gap </t>
  </si>
  <si>
    <t xml:space="preserve">LIGNE H : Montant total du déficit de financement restant à couvrir </t>
  </si>
  <si>
    <t xml:space="preserve">LÍNEA H: Monto total  - Deficiencia financiera restante </t>
  </si>
  <si>
    <t>Header: Level of Government</t>
  </si>
  <si>
    <t>Titre : Niveau de gouvernement</t>
  </si>
  <si>
    <t>Encabezamiento: Nivel de gasto público</t>
  </si>
  <si>
    <t>Encabezamiento: Tipo de cambio</t>
  </si>
  <si>
    <t>Domestic source I1: Loans</t>
  </si>
  <si>
    <t>Source nationale I1 : Prêts</t>
  </si>
  <si>
    <t>Fuente nacional I1: Préstamos</t>
  </si>
  <si>
    <t>Domestic source I2: Debt Relief</t>
  </si>
  <si>
    <t>Source nationale I2 : Allégement de la dette</t>
  </si>
  <si>
    <t>Fuente nacional I2: Alivio de la deuda</t>
  </si>
  <si>
    <t>Domestic source I3: Government Funding Resources</t>
  </si>
  <si>
    <t>Source nationale I3 : Ressources publiques de financement</t>
  </si>
  <si>
    <t>Fuente nacional I3: Recursos de financiamiento gubernamentales</t>
  </si>
  <si>
    <t>Domestic source I4: Social Health Insurance</t>
  </si>
  <si>
    <t>Source nationale I4 : Sécurité sociale</t>
  </si>
  <si>
    <t>Fuente nacional I4: Seguro de Salud Social</t>
  </si>
  <si>
    <t>LINE I: Total Government Health Spending</t>
  </si>
  <si>
    <t>LIGNE I : Montant total des dépenses publiques de santé</t>
  </si>
  <si>
    <t>LÍNEA I: Gasto público total en salud</t>
  </si>
  <si>
    <t>LINE J: Share of Health in Government Expenditure (in %)</t>
  </si>
  <si>
    <t>LIGNE J : Part de la santé dans les dépenses publiques (en %)</t>
  </si>
  <si>
    <t>LÍNEA J: Proporción del gasto público en salud (en %)</t>
  </si>
  <si>
    <t>LINE K: Total Government Commitments for resilient and sustainable systems for health (RSSH)</t>
  </si>
  <si>
    <t>LIGNE K : Montant total des engagements publics en faveur de systèmes résistants et pérennes pour la santé (SRPS)</t>
  </si>
  <si>
    <t>LÍNEA K: Compromisos totales del Gobierno para los sistemas de salud resistentes y sostenibles (SSRS)</t>
  </si>
  <si>
    <t>Detailed financial gap analysis based on Global Fund modules</t>
  </si>
  <si>
    <t>Analyse détaillée des déficits de financement fondée sur les modules du Fonds mondial</t>
  </si>
  <si>
    <t xml:space="preserve">Análisis detallado de las deficiencias financieras basado en los módulos del Fondo Mundial </t>
  </si>
  <si>
    <t>Detailed financial gap analysis based on NSP cost categories</t>
  </si>
  <si>
    <t>Analyse détaillée des déficits de financement fondée sur les catégories de coûts du plan stratégique national</t>
  </si>
  <si>
    <t>Análisis detallado de las deficiencias financieras basado en  las categorías de costos del lan Estratégico Nacional (PEN)</t>
  </si>
  <si>
    <t>A. All applicants are required to complete:</t>
  </si>
  <si>
    <t>A. Tous les candidats sont tenus de remplir :</t>
  </si>
  <si>
    <t>A. Todos los solicitantes deben completar:</t>
  </si>
  <si>
    <t>(1) The 'Financial Gap Overview' worksheet for all disease components requesting Global Fund support. The worksheet can be updated at a later stage if different components access funding in different windows or if certain commitments are not yet finalized. Budgeted amounts from domestic resources for the year of submission and actual expenditures of previous years should be entered for these component(s).</t>
  </si>
  <si>
    <t>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t>
  </si>
  <si>
    <t xml:space="preserve">(1) La hoja de cálculo  "Resumen de las deficiencias financieras" para todos los componentes de enfermedad solicita el apoyo del Fondo Mundial. La hoja de calculo puede ser actualizada en una etapa posterior si diferentes componentes acceden al financiamiento en períodos diferentes o si aún no han finalizado determinados compromisos. Los montos presupuestados de recursos nacionales para el año de presentación y los gastos actuales reales de años anteriores deben introducirse para estos componentes </t>
  </si>
  <si>
    <t>(2) The 'Government Health Spending' worksheet, including specific government commitments for strengthening health systems that will allow access to the Global Fund’s co-financing incentive.</t>
  </si>
  <si>
    <t>2) La feuille de calcul « Dépenses publiques de santé » comprenant les engagements spécifiques des pouvoirs publics en matière de renforcement des systèmes de santé qui donneront accès à l'incitation au cofinancement du Fonds mondial.</t>
  </si>
  <si>
    <t>(2) La hoja de cálculo de ‘Gasto público en salud’, incluye mlos compromisos específicos del Gobierno para fortalecer los sistemas de salud que permitirán el acceso al incentivo de cofinanciamiento del Fondo Mundial.</t>
  </si>
  <si>
    <t>B. The Detailed Financial Gap worksheet provides an outlook of available funding gaps in key programs areas. It should be completed by all High Impact countries (as per Global Fund classification), and Upper-middle Income countries, for those disease component(s) accessing funding in the current submission. Other applicants are also encouraged to provide this information. Applicants can opt to either use Global Fund modules or their own National Strategy Plan (NSP) cost categories / strategic areas as the basis for assessing gaps.</t>
  </si>
  <si>
    <t>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t>
  </si>
  <si>
    <r>
      <t>B. La hoja de cálculo de Deficiencias financieras detalladas proporciona un panorama de deficiencias de financiamiento disponibles en áreas programáticas claves. Debe ser completado por todos los países de alto impacto (según la clasificación del Fondo Mundial), y  países de ingresos mediano alto, para aquellos componentes de enfermedad que acceden al financiamiento en la presentación actual.  Se recomienda, asímismo, a otros solicitantesproporcionarr esta información. Los solicitantes puede optar por utilizar los módulos del Fondo Mundial o bien las categorías de</t>
    </r>
    <r>
      <rPr>
        <sz val="10"/>
        <color rgb="FFFF0000"/>
        <rFont val="Arial"/>
        <family val="2"/>
      </rPr>
      <t xml:space="preserve"> costos y/o áreas estratégicas </t>
    </r>
    <r>
      <rPr>
        <sz val="10"/>
        <color theme="1"/>
        <rFont val="Arial"/>
        <family val="2"/>
      </rPr>
      <t>de su propio Plan Estratégico Nacional (PEN) como base para evaluar las deficiencias.</t>
    </r>
  </si>
  <si>
    <t>C. Data Sources: Indicate source(s) of data along with comments on basis of estimates (if relevant) in the corresponding cell of the last column. The relevant source documents for data and should be submitted along with the funding request.</t>
  </si>
  <si>
    <t>C. Sources des données : Indiquer dans la cellule correspondante de la dernière colonne la ou les source(s) des données ainsi que les éventuels commentaires sur le fondement des estimations. Les documents-sources pertinents doivent être soumis avec la demande de financement.</t>
  </si>
  <si>
    <t>C. Fuentes de datos: indican la(s) fuente(s) de datos junto con comentarios en base a estimaciones (si procede) en la casilla correspondiente de la última columna. Los documentos fuente pertinentes deben presentarse junto con la solicitud de financiamiento.</t>
  </si>
  <si>
    <t>Select name of applicant country from drop-down menu</t>
  </si>
  <si>
    <t>Sélectionner le nom du pays candidat dans le menu déroulant.</t>
  </si>
  <si>
    <t xml:space="preserve">Seleccionar el nombre del país del solicitante usando el menú desplegable </t>
  </si>
  <si>
    <t>Select the country's fiscal cycle from drop-down menu</t>
  </si>
  <si>
    <t>Sélectionner le cycle financier du pays dans le menu déroulant.</t>
  </si>
  <si>
    <t>Seleccionar el ciclo fiscal del país usando el menú desplegable.</t>
  </si>
  <si>
    <t>Select currency (either US Dollar or Euro) in which data is provided. Currency used should be the same as the one used for the funding request to the Global Fund</t>
  </si>
  <si>
    <t>Sélectionner la devise (dollar US ou euro) dans laquelle les données sont présentées. La devise utilisée doit être la même que celle employée dans la demande de financement soumise au Fonds mondial.</t>
  </si>
  <si>
    <t xml:space="preserve">Seleccionar la moneda (Dolar o Euro) en la que se proporcionan los datos. La moneda utilizada debe ser la misma que la incluida en la solicitud de financiamiento al Fondo Mundial. </t>
  </si>
  <si>
    <t>For each component, select the fiscal year corresponding to the start of implementation period of the funding request</t>
  </si>
  <si>
    <t>Pour chaque composante, sélectionner l'exercice correspondant au début de la période de mise en œuvre de la demande de financement.</t>
  </si>
  <si>
    <t xml:space="preserve">Para cada componente seleccionar el año fiscal correspondiente al inicio del período de ejecución de la solicitud de financiamiento. </t>
  </si>
  <si>
    <t>For each component, select the fiscal year corresponding to the end of implementation period of the funding request</t>
  </si>
  <si>
    <t>Pour chaque composante, sélectionner l'exercice correspondant à la fin de la période de mise en œuvre de la demande de financement.</t>
  </si>
  <si>
    <t>Para cada componente seleccionar el año fiscal correspondiente a la finalización del período de ejecución de la solicitud de financiamiento.</t>
  </si>
  <si>
    <t>For each component, select 'Yes' or “No” if funding is requested from the Global Fund through the current submission.</t>
  </si>
  <si>
    <t>Pour chaque composante, sélectionner « Oui » si le financement est demandé au Fonds mondial dans le cadre de la soumission en cours ou « Non » dans le cas contraire.</t>
  </si>
  <si>
    <t>Para cada componente seleccionar “Sí” o “No” si el financiamiento se solicita al Fondo Mundial mediante la presentación actual.</t>
  </si>
  <si>
    <t xml:space="preserve">For disease component(s) that are accessing funding through the current submission, indicate whether the detailed financial gap is assessed using Global Fund modules or NSP categories. Applicable only for High Impact and Upper Middle Income countries </t>
  </si>
  <si>
    <t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t>
  </si>
  <si>
    <t xml:space="preserve">Para los componentes de enfermedad que acceden al financiamiento a través de la presentación actual, indicar si la deficiencia financiera detallada se evalúa utilizando módulos del Fondo Mundial o categorías del  Plan Estratégico Nacional (PEN). Aplicable solo para países de alto impacto y de ingresos mediano alto. </t>
  </si>
  <si>
    <t>Enter annual exchange rate used to convert local currency to reporting currency (local currency units per US Dollar/Euro)</t>
  </si>
  <si>
    <t>Saisir le taux de change annuel utilisé pour convertir la devise locale dans la devise de présentation (unités de monnaie locale par dollars US/euros).</t>
  </si>
  <si>
    <t>Introducir el tipo de cambio anual utilizado para convertir la moneda local a la divisa de referencia (unidades de moneda local por US$/Euro).</t>
  </si>
  <si>
    <t>Provide the annual amounts needed to fund the National Strategic Plan. The annual amounts should be based on national plans to address the overall disease response.</t>
  </si>
  <si>
    <t>Indiquer les montants annuels requis pour financer le plan stratégique national. Les montants annuels doivent être basés sur les plans nationaux de lutte globale contre les maladies.</t>
  </si>
  <si>
    <t>Proporcionar los montos anuales necesarios para financiar el Plan Estratégico Nacional(PEN). Los montos anuales deben basarse en los planes nacionales para abordar la respuesta general a la enfermedad.</t>
  </si>
  <si>
    <t>Enter the annual amounts raised by the government through loans from external sources or private creditors which are earmarked for the national strategic plan in: (a) implementation years of the funding request, and (b) previous three years.</t>
  </si>
  <si>
    <t>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t>
  </si>
  <si>
    <t>Introducir los montos anuales recaudados por el Gobierno mediante préstamos procedentes de fuentes externas o de acreedores privados que están asignados para el Plan Estratégico Nacional (PNE) en: (a) años de ejecución de la solicitud de financiamiento, y (b) tres años previos.</t>
  </si>
  <si>
    <t>Enter the annual amounts raised by the government through debt relief proceeds which are earmarked for the national strategic plan in: (a) implementation years of the funding request, and (b) previous three years.</t>
  </si>
  <si>
    <t>Saisir les montants annuels levés par les pouvoirs publics grâce aux revenus dégagés par l'allégement de la dette et réservés au plan stratégique national au cours a) des années de mise en œuvre de la demande de financement et b) des trois années précédentes.</t>
  </si>
  <si>
    <r>
      <t>Introducir los montos anuales recaudados por el Gobierno mediante procedimientos de s</t>
    </r>
    <r>
      <rPr>
        <sz val="10"/>
        <color rgb="FFFF0000"/>
        <rFont val="Arial"/>
        <family val="2"/>
      </rPr>
      <t>aneamiento</t>
    </r>
    <r>
      <rPr>
        <sz val="10"/>
        <color theme="1"/>
        <rFont val="Arial"/>
        <family val="2"/>
      </rPr>
      <t xml:space="preserve"> de la deuda que están asignados para el Plan Estratégico Nacional en: (a) años de ejecución de la solicitud de financiamiento, y (b) tres años previos.</t>
    </r>
  </si>
  <si>
    <t>Enter the annual amounts provided from government revenues for implementing the national strategic plan in: (a) implementation years of the funding request, and (b) previous three years.</t>
  </si>
  <si>
    <t>Saisir les montants annuels issus des recettes publiques consacrés à la mise en œuvre du plan stratégique national au cours a) des années de mise en œuvre de la demande de financement et b) des trois années précédentes.</t>
  </si>
  <si>
    <t>Introducir los montos anuales proporcionados por los ingresos del Gobierno para la ejecución del Plan Estratégico Nacional (PNE) en: (a) años de ejecución de la solicitud de financiamiento, y (b) tres años previos.</t>
  </si>
  <si>
    <t>Enter the annual amounts provided from social health insurance mechanisms for implementing the national strategic plan in: (a) implementation years of the funding request, and (b) previous three years.</t>
  </si>
  <si>
    <t>Saisir les montants annuels provenant des mécanismes de sécurité sociale alloués à la mise en œuvre du plan stratégique national au cours a) des années de mise en œuvre de la demande de financement et b) des trois années précédentes.</t>
  </si>
  <si>
    <t>Introducir los montos anuales proporcionados por los mecanismos de seguro social de la salud para la ejecución  del Plan Estratégico Nacional (PEN) en: (a) años de ejecución de la solicitud de financiamiento, y (b) tres años previos.</t>
  </si>
  <si>
    <t>Enter the annual amounts raised from private sector in the country for implementing the national strategic plan in: (a) implementation years of the funding request, and (b) previous three years.</t>
  </si>
  <si>
    <t>Saisir les montants annuels provenant du secteur privé national alloués à la mise en œuvre du plan stratégique national au cours a) des années de mise en œuvre de la demande de financement et b) des trois années précédentes.</t>
  </si>
  <si>
    <t>Introducir los montos anuales recaudados del sector privado en el país para la ejecución del Plan Estratégico Nacional (PEN) en: (a) años de ejecución de la solicitud de financiamiento, y (b) tres años previos.</t>
  </si>
  <si>
    <t>Each cell automatically calculates the total annual amounts of domestic resources (Lines B1-B5).</t>
  </si>
  <si>
    <t>Chaque cellule calcule automatiquement le montant annuel total des ressources nationales (lignes B1-B5).</t>
  </si>
  <si>
    <t>Cada casilla calcula automáticamente el monto total anual de recursos nacionales (líneas B1-B5).</t>
  </si>
  <si>
    <t>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t>
  </si>
  <si>
    <t>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t>
  </si>
  <si>
    <t>Introducir los montos anuales totales proporcionados por cada donante externo (excluido el Fondo Mundial) para el Plan Estratégico Nacional en: (a) años de ejecución de la solicitud de financiamiento, y (b) tres años previos. Cada casilla en la linea C calcula automáticamente los montos anuales totales obtenidos de recursos externos.</t>
  </si>
  <si>
    <t>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t>
  </si>
  <si>
    <t>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t>
  </si>
  <si>
    <t>Introducir los montos anuales totales de todas la subvenciones del Fondo Mundial para el mismo componente: (a) disponibles en el año fiscal del siguiente periodo de ejecución, pero no incluidos en la solicitud de financiamiento, y (b) tres años previos. Indicar los gatos reales en los últimos años y los presupuestos aprobados para el año en curso y los próximos años. Cada casilla en la linea D calcula automáticamente los montos anuales totales del Fondo Mundial.</t>
  </si>
  <si>
    <t>Line E calculates automatically the total annual amounts of planned resources for the national strategic plan (Line B+C+D) for the implementation years of the funding request.</t>
  </si>
  <si>
    <t>La ligne E calcule automatiquement le total des montants annuels des ressources prévisionnelles allouées au plan stratégique national (lignes B+C+D) pour les années de mise en œuvre de la demande de financement.</t>
  </si>
  <si>
    <t>La línea E calcula automáticamente los montos anuales totales de los recursos previstos para el Plan Estratégico Nacional (PEN) (Línea B+C+D) para los años de ejecución de la solicitud de financiamiento.</t>
  </si>
  <si>
    <t xml:space="preserve">Line F automatically calculates the total annual funding gap by deducting annual anticipated resources (Line E) from annual funding need (Line A) for the implementation years of the funding request. </t>
  </si>
  <si>
    <t xml:space="preserve">La ligne F calcule automatiquement le déficit annuel de financement en déduisant les ressources annuelles prévisionnelles (ligne E) du besoin annuel de financement (ligne A) pour les années de mise en œuvre de la demande de financement. </t>
  </si>
  <si>
    <t xml:space="preserve">La línea F calcula automáticamente la deficiencia de financiamiento anual mediante la deducción de los recursos anuales previstos (línea E) de las necesidades anuales de financiamiento (Línea A) para los años de ejecución de la solicitud de financiamiento. </t>
  </si>
  <si>
    <t>Enter annual funding requested from the Global Fund, the total of which should be within the country allocation communicated to the country.</t>
  </si>
  <si>
    <t>Saisir le montant du financement annuel demandé au Fonds mondial. Le total ne doit pas dépasser la somme allouée communiquée au pays.</t>
  </si>
  <si>
    <t>Introducir el financiamiento anual solicitado al Fondo Mundial, (Línea G) que debe ajustarse al monto total asignado comunicado al país.</t>
  </si>
  <si>
    <t xml:space="preserve">Line H automatically calculates the total remaining funding gap by deducting the annual Global Fund request (Line G) from the anticipated funding gap (Line F) for the implementation years of the funding request. </t>
  </si>
  <si>
    <t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t>
  </si>
  <si>
    <t xml:space="preserve">La Línea H, calcula automáticamente el monto total de la deficiencia financiera restant, mediante la deducción de la solicitud anual al Fondo Mundial (Línea G) de la deficiencia de financiamiento prevista (Línea F) para los años de ejecución de la solicitud de financiamiento. </t>
  </si>
  <si>
    <t>Using the drop-down menu indicate whether the reported data on government health spending pertains only to central government entities or if it also includes health spending by sub-national governments.</t>
  </si>
  <si>
    <t>À l’aide du menu déroulant, indiquer si les données communiquées sur les dépenses publiques de santé concernent uniquement des entités publiques centrales ou si elles incluent également les dépenses de santé des autorités infranationales.</t>
  </si>
  <si>
    <t>Utilizar el menú desplegable para indicar si los datos notificados sobre el gasto público en salud se refieren solo a entidades del gobierno central o si incluyen también el gasto en salud de los gobiernos subnacionales.</t>
  </si>
  <si>
    <t>Introducir el tipo de cambio anual utilizado para convertir la moneda local a la divisa de referencia (unidades de moneda local por US$ /Euro)</t>
  </si>
  <si>
    <t>Enter the annual amounts raised by the government through loans from external sources or private creditors for health spending in: (a) implementation years of the funding request, and (b) previous four years.</t>
  </si>
  <si>
    <t>Saisir les montants annuels levés par les pouvoirs publics grâce à des prêts auprès de sources externes ou de créanciers privés en faveur des dépenses de santé au cours a) des années de mise en œuvre de la demande de financement et b) des quatre années précédentes.</t>
  </si>
  <si>
    <t>Introducir los montos anuales recaudados por el Gobierno mediante préstamos procedentes de fuentes externas o de acreedores privados para el gasto en material de salud en: (a) años de ejecución de la solicitud de financiamiento y (b) cuatro años previos.</t>
  </si>
  <si>
    <t>Enter the annual amounts raised by the government through debt relief proceeds for health spending in: (a) implementation years of the funding request, and (b) previous three years.</t>
  </si>
  <si>
    <t>Saisir les montants annuels levés par les pouvoirs publics grâce aux revenus dégagés par l'allégement de la dette en faveur des dépenses de santé au cours a) des années de mise en œuvre de la demande de financement et b) des trois années précédentes.</t>
  </si>
  <si>
    <t>Introducir los montos anuales recaudados por el Gobierno mediante procedimientos de alivio de la deuda para gastos en salud en: (a) años de ejecución de la solicitud de financiamiento y (b) tres años previos.</t>
  </si>
  <si>
    <t>Enter the annual amounts provided from government revenues for health spending in: (a) implementation years of the funding request, and (b) previous three years.</t>
  </si>
  <si>
    <t>Saisir les montants annuels provenant des recettes publiques alloués aux dépenses de santé au cours a) des années de mise en œuvre de la demande de financement et b) des trois années précédentes.</t>
  </si>
  <si>
    <t>Introducir los montos anuales conseguidos a partir de ingresos gubernamentales para gastos en salud en: (a) años de ejecución de la solicitud de financiamiento y (b) tres años previos.</t>
  </si>
  <si>
    <t>Enter the annual amounts provided from social health insurance for health spending in: (a) implementation years of the funding request, and (b) previous three years.</t>
  </si>
  <si>
    <t>Saisir les montants annuels provenant des mécanismes de sécurité sociale alloués aux dépenses de santé au cours a) des années de mise en œuvre de la demande de financement et b) des trois années précédentes.</t>
  </si>
  <si>
    <t>Introducir los montos obtenidos del seguro social de salud para gastos en salud en: (a) años de ejecución de la solicitud de financiamiento y (b) tres años previos.</t>
  </si>
  <si>
    <t>Each cell automatically calculates the total annual amounts of annual government health spending</t>
  </si>
  <si>
    <t>Chaque cellule calcule automatiquement les totaux annuels des dépenses publiques de santé.</t>
  </si>
  <si>
    <t>Cada casilla calcula automáticamente los montos anuales totales del gasto público anual en salud.</t>
  </si>
  <si>
    <t>Enter the annual share of health in government expenditure</t>
  </si>
  <si>
    <t>Saisir la part annuelle de la santé dans les dépenses publiques.</t>
  </si>
  <si>
    <t>Introducir el porcentaje anual del gasto público en salud.</t>
  </si>
  <si>
    <t>Enter annual RSSH investments by government that are specifically committed to access the 'co-financing incentive' of the 2017-19 allocation and/or the 'co-financing incentive' of the 2020-22 allocation that has been agreed with the Global Fund Secretariat during Country Dialogue</t>
  </si>
  <si>
    <t>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t>
  </si>
  <si>
    <t xml:space="preserve">Introducir las inversiones anuales del Gobierno en SSRS que han sido comprometidas específicamente para acceder al ‘incentivo de cofinanciamiento' de la asignación de recursos 2017-19 y/o el ‘incentivo de cofinanciamiento' de la asignación de recursos 2020-22 que han sido acordado con la Secretaría del Fondo Mundial durante el diálogo de país. </t>
  </si>
  <si>
    <t>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t>
  </si>
  <si>
    <t>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t>
  </si>
  <si>
    <t>Introducir la necesidad de financiamiento en los años de ejecución de la solicitud de financiamiento; y financiamiento estimado disponible en (a) años de ejecución de la solicitud de financiamiento y (b) tres años previos, obtenidos de recursos nacionales y ajenos al Fondo Mundial para cada modulo pertinente. Consultar el Manual del Marco Modular para las definiciones de lo que se incluye en cada modulo del Fondo Mundial. Además de los módulos del Fondo Mundial, se proporcionan categorías de 'gestión de programas' y ‘otros” para recoger contribuciones y deficiencias pertinentes.</t>
  </si>
  <si>
    <t>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t>
  </si>
  <si>
    <t>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t>
  </si>
  <si>
    <t>Introducir las categorías de costos del Plan Estratégico Nacional. Introducir la necesidad de financiamiento en los años de ejecución de la solicitud de financiamiento; y el financiamiento estimado disponible de recursos nacionales y ajenos al Fondo Mundial en (a) años de ejecución de la solicitud de financiamiento y (b) tres años previos, para cada categoría.</t>
  </si>
  <si>
    <t>Please read the Instructions sheet carefully before completing this form</t>
  </si>
  <si>
    <t>Lire attentivement la fiche d'instructions avant de remplir ce formulaire.</t>
  </si>
  <si>
    <t xml:space="preserve">Leer atentamente la hoja de instrucciones antes de rellenar este formulario </t>
  </si>
  <si>
    <t>Component</t>
  </si>
  <si>
    <t>Composante</t>
  </si>
  <si>
    <t>Componente</t>
  </si>
  <si>
    <t>Current funding request pertains to a program:</t>
  </si>
  <si>
    <t>La demande de financement en cours concerne un programme :</t>
  </si>
  <si>
    <t>La solicitud de financiamiento actual se refiere a un programa:</t>
  </si>
  <si>
    <t>HIV/AIDS</t>
  </si>
  <si>
    <t>VIH/sida</t>
  </si>
  <si>
    <t>VIH/Sida</t>
  </si>
  <si>
    <t>TB</t>
  </si>
  <si>
    <t>Tuberculose</t>
  </si>
  <si>
    <t>Tuberculosis</t>
  </si>
  <si>
    <t>Malaria</t>
  </si>
  <si>
    <t>Paludisme</t>
  </si>
  <si>
    <t>Financial Gap Overview Table</t>
  </si>
  <si>
    <t>Aperçu des déficits de financement</t>
  </si>
  <si>
    <t xml:space="preserve">Tabla del resumen de las deficiencias financieras </t>
  </si>
  <si>
    <t>Fiscal Year</t>
  </si>
  <si>
    <t>Exercice financier</t>
  </si>
  <si>
    <t>Año fiscal</t>
  </si>
  <si>
    <t>Fiscal Year (Specified)</t>
  </si>
  <si>
    <t>Exercice financier (précisé)</t>
  </si>
  <si>
    <t>Año fiscal (especificado)</t>
  </si>
  <si>
    <t>Exchange Rate (Local currency units per USD or EUR)</t>
  </si>
  <si>
    <t>Taux de change (unités de monnaie locale par dollars US/euros)</t>
  </si>
  <si>
    <t>Tipo de cambio (unidades de moneda local por US$ o EUR)</t>
  </si>
  <si>
    <t>LINE A: Total Funding needs for the National Strategic Plan (provide annual amounts)</t>
  </si>
  <si>
    <t>LIGNE A : Total des besoins de financement au titre du plan stratégique national (fournir les montants annuels)</t>
  </si>
  <si>
    <t>LÍNEA A: Necesidades de financiamiento totales para el Plan Estratégico Nacional (proporcionar montos anuales)</t>
  </si>
  <si>
    <t>LINES B, C and D: Previous, current and anticipated resources to meet the funding needs of the National Strategic Plan</t>
  </si>
  <si>
    <t>LIGNES B, C et D : Ressources antérieures, actuelles et prévisionnelles requises pour répondre aux besoins de financement du plan stratégique national</t>
  </si>
  <si>
    <t xml:space="preserve">LÍNEAS B, C y D: Recursos previos, actuales y previstos para hacer frente a las necesidades de financiamiento del Plan Estratégico Nacional </t>
  </si>
  <si>
    <t>Domestic source B1: Loans</t>
  </si>
  <si>
    <t>Source nationale B1 : Prêts</t>
  </si>
  <si>
    <t>Domestic source B2: Debt relief</t>
  </si>
  <si>
    <t>Source nationale B2 : Allégement de la dette</t>
  </si>
  <si>
    <t>Domestic source B3: Government revenues</t>
  </si>
  <si>
    <t>Source nationale B3 : Recettes publiques</t>
  </si>
  <si>
    <t>Domestic source B4: Social health insurance</t>
  </si>
  <si>
    <t>Fuente nacional B4: Seguro de salud social</t>
  </si>
  <si>
    <t>LINE B: Total previous, current and anticipated DOMESTIC resources</t>
  </si>
  <si>
    <t>LIGNE B : Montant total des ressources NATIONALES antérieures, actuelles et prévisionnelles</t>
  </si>
  <si>
    <t xml:space="preserve">LÍNEA B: Recursos NACIONALES totales previos, actuales y previstos </t>
  </si>
  <si>
    <t>LINE C: Total previous, current and anticipated EXTERNAL Resources (non-Global Fund)</t>
  </si>
  <si>
    <t>LIGNE C : Montant total des ressources externes antérieures, actuelles et prévisionnelles (hors Fonds mondial)</t>
  </si>
  <si>
    <t xml:space="preserve">LÍNEA C: Recursos EXTERNOS totales previos, actuales y previstos (ajenos al Fondo Mundial) </t>
  </si>
  <si>
    <t>LINE D: Total previous, current and anticipated Global Fund resources from existing grants (excluding amounts included in the funding request)</t>
  </si>
  <si>
    <t>LIGNE D : Montant total des ressources antérieures, actuelles et prévisionnelles du Fonds mondial provenant de subventions existantes (hors montants figurant dans la demande de financement)</t>
  </si>
  <si>
    <t>LÍNEA D: Recursos totales previos, actuales y previstos del Fondo Mundial de subvenciones existentes (excluidos los montos incluidos en la solicitud de financiamiento)</t>
  </si>
  <si>
    <t xml:space="preserve">LINE E: Total anticipated resources (annual amounts) </t>
  </si>
  <si>
    <t xml:space="preserve">LIGNE E : Montant total des ressources prévisionnelles (montants annuels) </t>
  </si>
  <si>
    <t xml:space="preserve">LÍNEA E: Recursos totales previstos (montos anuales) </t>
  </si>
  <si>
    <t>LINE F: Annual anticipated funding gap (Line A-E)</t>
  </si>
  <si>
    <t>LIGNE F : Montant annuel prévisionnel du déficit de financement (ligne A-E)</t>
  </si>
  <si>
    <t>LÍNEA F: Deficiencias financieras anuales prevista (Línea A-E)</t>
  </si>
  <si>
    <t>LINE G: Funding request within the country allocation</t>
  </si>
  <si>
    <t>LIGNE G : Montant de la demande de financement dans les limites de la somme allouée au pays</t>
  </si>
  <si>
    <t xml:space="preserve">LÍNEA G: Solicitud de financiamiento dentro de la asignación del país </t>
  </si>
  <si>
    <t>LINE H: Total Remaining Funding Gap (annual amounts) (Line F-G)</t>
  </si>
  <si>
    <t>LIGNE H : Total du solde du déficit de financement (montants annuels) (Ligne F-G)</t>
  </si>
  <si>
    <t>LÍNEA H: Deficiencias financieras totales restantes (montos anuales) (Línea F-G)</t>
  </si>
  <si>
    <t>Current and previous</t>
  </si>
  <si>
    <t>Actuel et antérieur</t>
  </si>
  <si>
    <t>Actuales y previos</t>
  </si>
  <si>
    <t>Estimated</t>
  </si>
  <si>
    <t>Estimé</t>
  </si>
  <si>
    <t>Estimados</t>
  </si>
  <si>
    <t>Data Source / Comments</t>
  </si>
  <si>
    <t>Source des données/Commentaires</t>
  </si>
  <si>
    <t>Fuente / comentarios de datos</t>
  </si>
  <si>
    <t>Health Sector: Government Health Spending</t>
  </si>
  <si>
    <t>Secteur de la santé : Dépenses publiques de santé</t>
  </si>
  <si>
    <t>Sector de la salud: Gasto público en salud</t>
  </si>
  <si>
    <t xml:space="preserve">Domestic source I1: Loans </t>
  </si>
  <si>
    <t xml:space="preserve">Source nationale I1 : Prêts </t>
  </si>
  <si>
    <t xml:space="preserve">Fuente nacional I1: Préstamos </t>
  </si>
  <si>
    <t xml:space="preserve">Fuente nacional I2: Alivio de la deuda </t>
  </si>
  <si>
    <t>Fuente nacional I4: Seguro de salud social</t>
  </si>
  <si>
    <t>LINE I: Total Government Health Sector Spending</t>
  </si>
  <si>
    <t>LIGNE I : Total des dépenses publiques de santé</t>
  </si>
  <si>
    <t>LÍNEA I: Gasto público total en el sector de la salud</t>
  </si>
  <si>
    <t>LINE K: Total Government Commitments for Resilient and Sustainable Systems for Health (RSSH) to Access Co-Financing Incentive</t>
  </si>
  <si>
    <t>LIGNE K : Total des engagements publics en faveur de systèmes résistants et pérennes pour la santé (SRPS) donnant accès à l'incitation au cofinancement</t>
  </si>
  <si>
    <t xml:space="preserve">LÍNEA K: Compromisos totales del Gobierno para que los sistemas de salud resistentes y sostenibles (SSRS) accedan al incentivo de cofinanciamiento </t>
  </si>
  <si>
    <t>Health sector</t>
  </si>
  <si>
    <t>Secteur de la santé</t>
  </si>
  <si>
    <t>Sector Salud</t>
  </si>
  <si>
    <t>The data on government health spending pertains to:</t>
  </si>
  <si>
    <t>Les données sur les dépenses publiques de santé concernent :</t>
  </si>
  <si>
    <t>Los datos sobre gastos públicos en salud se refieren a:</t>
  </si>
  <si>
    <t xml:space="preserve">Detailed Financial Gap </t>
  </si>
  <si>
    <t xml:space="preserve">Détail des déficits de financement </t>
  </si>
  <si>
    <t xml:space="preserve">Deficiencias financieras detalladas </t>
  </si>
  <si>
    <t>Module</t>
  </si>
  <si>
    <t>Módulo</t>
  </si>
  <si>
    <t>Funding Need</t>
  </si>
  <si>
    <t>Besoin de financement</t>
  </si>
  <si>
    <t>Necesidad de financiamiento</t>
  </si>
  <si>
    <t>Domestic</t>
  </si>
  <si>
    <t>National</t>
  </si>
  <si>
    <t>Nacional</t>
  </si>
  <si>
    <t>Non-Global Fund External</t>
  </si>
  <si>
    <t>Externe hors Fonds mondial</t>
  </si>
  <si>
    <t>Recursos externos no vinculados al Fondo Mundial</t>
  </si>
  <si>
    <t>Funding Gap</t>
  </si>
  <si>
    <t>Déficit de financement</t>
  </si>
  <si>
    <t>Deficiencias financieras</t>
  </si>
  <si>
    <t>Treatment, care and support - ART</t>
  </si>
  <si>
    <t>Traitement, soins et prise en charge – Antirétroviraux</t>
  </si>
  <si>
    <t>Tratamiento, atención y apoyo - TAR</t>
  </si>
  <si>
    <t>TB/HIV</t>
  </si>
  <si>
    <t>Tuberculose/VIH</t>
  </si>
  <si>
    <t>Tuberculosis/HIV</t>
  </si>
  <si>
    <t>PMTCT</t>
  </si>
  <si>
    <t>PTME</t>
  </si>
  <si>
    <t>PTMI</t>
  </si>
  <si>
    <t xml:space="preserve">Programs for MSM </t>
  </si>
  <si>
    <t xml:space="preserve">Programmes à l'intention des HSH </t>
  </si>
  <si>
    <t xml:space="preserve">Programas para SHS </t>
  </si>
  <si>
    <t>Programs for sex workers and their clients</t>
  </si>
  <si>
    <t>Programmes à l'intention des travailleurs du sexe et de leurs clients</t>
  </si>
  <si>
    <t xml:space="preserve">Programas para trabajadores sexuales y sus clientes </t>
  </si>
  <si>
    <t>Programs for people who inject drugs (PWID) and their partners</t>
  </si>
  <si>
    <t>Programmes à l'intention des consommateurs de drogues injectables et de leurs partenaires</t>
  </si>
  <si>
    <t>Programas para usuarios de drogas inyectables (PWID) y sus parejas</t>
  </si>
  <si>
    <t>Programs for TGs</t>
  </si>
  <si>
    <t>Programmes à l'intention des personnes transgenres</t>
  </si>
  <si>
    <t xml:space="preserve">Programas para personas transgénero </t>
  </si>
  <si>
    <t xml:space="preserve">Prevention programs for other key and vulnerable populations </t>
  </si>
  <si>
    <t xml:space="preserve">Programmes de prévention à l'intention d’autres populations clés et vulnérables </t>
  </si>
  <si>
    <t xml:space="preserve">Programas de prevención para otras poblaciones clave y vulnerables </t>
  </si>
  <si>
    <t>Male Circumcision</t>
  </si>
  <si>
    <t>Circoncision masculine</t>
  </si>
  <si>
    <t>Circuncisión masculina</t>
  </si>
  <si>
    <t>Condoms</t>
  </si>
  <si>
    <t>Préservatifs</t>
  </si>
  <si>
    <t>Preservativos</t>
  </si>
  <si>
    <t>Other Prevention Programs</t>
  </si>
  <si>
    <t>Autres programmes de prévention</t>
  </si>
  <si>
    <t xml:space="preserve">Otros programas de prevención </t>
  </si>
  <si>
    <t>Programs to reduce human rights-related barriers to HIV services</t>
  </si>
  <si>
    <t>Programmes visant à réduire les obstacles à l'accès aux services VIH relevant des droits de l'Homme</t>
  </si>
  <si>
    <t xml:space="preserve">Programas para reducir las barreras reducir las barreras relacionadas con los derechos humanos al acceso a los servicios de VIH </t>
  </si>
  <si>
    <t>RSSH</t>
  </si>
  <si>
    <t>SRPS</t>
  </si>
  <si>
    <t>SSRS</t>
  </si>
  <si>
    <t>Program Management</t>
  </si>
  <si>
    <t>Gestion des programmes</t>
  </si>
  <si>
    <t xml:space="preserve">Gestión de programas </t>
  </si>
  <si>
    <t>Other</t>
  </si>
  <si>
    <t>Autre</t>
  </si>
  <si>
    <t>Otros</t>
  </si>
  <si>
    <t>NSP cost categories</t>
  </si>
  <si>
    <t>Catégories de coûts du plan stratégique national</t>
  </si>
  <si>
    <t>Categorías de costos de PEN</t>
  </si>
  <si>
    <t>TB Care and Prevention: Case Detection and Diagnosis</t>
  </si>
  <si>
    <t>Soins et prévention de la tuberculose : Dépistage et diagnostic des cas</t>
  </si>
  <si>
    <t>Atención y prevención de la tuberculosis: detección de casos y diagnóstico</t>
  </si>
  <si>
    <t>TB Care and Prevention: Treatment</t>
  </si>
  <si>
    <t>Soins et prévention de la tuberculose : Traitement</t>
  </si>
  <si>
    <t>Atención y prevención de la tuberculosis: tratamiento</t>
  </si>
  <si>
    <t>MDR-TB: Case Detection and Diagnosis</t>
  </si>
  <si>
    <t>Tuberculose multirésistante : Dépistage et diagnostic des cas</t>
  </si>
  <si>
    <t>TB-MR: detección de casos y diagnóstico</t>
  </si>
  <si>
    <t>MDR-TB: Treatment</t>
  </si>
  <si>
    <t>Tuberculose multirésistante : Traitement</t>
  </si>
  <si>
    <t>TB-MR: tratamiento</t>
  </si>
  <si>
    <t>Tuberculosis/VIH</t>
  </si>
  <si>
    <t>Key Population Programs</t>
  </si>
  <si>
    <t>Programmes ciblant des populations-clés</t>
  </si>
  <si>
    <t xml:space="preserve">Programas de poblaciones clave </t>
  </si>
  <si>
    <t>Gestión de programas</t>
  </si>
  <si>
    <t>Vector Control: LLIN</t>
  </si>
  <si>
    <t>Lutte antivectorielle : MILD</t>
  </si>
  <si>
    <t>Control de vectores: LLIN</t>
  </si>
  <si>
    <t>Vector Control: IRS</t>
  </si>
  <si>
    <t>Lutte antivectorielle : PID</t>
  </si>
  <si>
    <t>Control de vectores: IRS</t>
  </si>
  <si>
    <t>Case management - Diagnosis</t>
  </si>
  <si>
    <t>Gestion des cas – Diagnostic</t>
  </si>
  <si>
    <t>Gestión de casos – Diagnóstico</t>
  </si>
  <si>
    <t>Case management - Treatment</t>
  </si>
  <si>
    <t>Gestion des cas – Traitement</t>
  </si>
  <si>
    <t>Gestión de casos - Tratamiento</t>
  </si>
  <si>
    <t>Specific prevention intervention: Intermittent preventive treatment in pregnancy (IPTp)</t>
  </si>
  <si>
    <t>Intervention de prévention spécifique : Traitement préventif intermittent pendant la grossesse (TPIg)</t>
  </si>
  <si>
    <t>Intervención de prevención específica: tratamiento intermitente preventivo en el embarazo (IPTp)</t>
  </si>
  <si>
    <t>Specific prevention intervention: Seasonal malaria chemoprophylaxis (SMC)</t>
  </si>
  <si>
    <t>Intervention de prévention spécifique : Chimioprophylaxie saisonnière du paludisme (SMC)</t>
  </si>
  <si>
    <t>Intervención de prevención específica: quimioprofilaxis de la malaria estacional (SMC)</t>
  </si>
  <si>
    <t>Total</t>
  </si>
  <si>
    <t>Russian</t>
  </si>
  <si>
    <t>Select currency</t>
  </si>
  <si>
    <t>Select fiscal cycle</t>
  </si>
  <si>
    <t>Select country</t>
  </si>
  <si>
    <t>Sélectionnez le pays</t>
  </si>
  <si>
    <t>Seleccionar el país</t>
  </si>
  <si>
    <t>Choisir le cycle budgétaire</t>
  </si>
  <si>
    <t>Seleccionar ciclo fiscal</t>
  </si>
  <si>
    <t>Select disease</t>
  </si>
  <si>
    <t>Choisir la maladie</t>
  </si>
  <si>
    <t>Seleccionar enfermedad</t>
  </si>
  <si>
    <t>Select External Source</t>
  </si>
  <si>
    <t>Choisir la source extérieure</t>
  </si>
  <si>
    <t>Seleccionar fuente externa</t>
  </si>
  <si>
    <t>Sélectionner la devise</t>
  </si>
  <si>
    <t>January - December</t>
  </si>
  <si>
    <t>Afghanistan</t>
  </si>
  <si>
    <t>Afganistán</t>
  </si>
  <si>
    <t>Janvier - décembre</t>
  </si>
  <si>
    <t>Enero - Diciembre</t>
  </si>
  <si>
    <t>VIH et sida</t>
  </si>
  <si>
    <t>African Development Bank (AFD)</t>
  </si>
  <si>
    <t>Banque africaine de développement (BafD)</t>
  </si>
  <si>
    <t>Banco de Desarrollo Africano (BDA)</t>
  </si>
  <si>
    <t>Seleccione moneda</t>
  </si>
  <si>
    <t>April - March</t>
  </si>
  <si>
    <t>Aland Islands</t>
  </si>
  <si>
    <t>Albania</t>
  </si>
  <si>
    <t>Albanie</t>
  </si>
  <si>
    <t>Avril - mars</t>
  </si>
  <si>
    <t>Abril - Marzo</t>
  </si>
  <si>
    <t>tuberculosis</t>
  </si>
  <si>
    <t>Asian Development Bank (ADB)</t>
  </si>
  <si>
    <t>Banque asiatique de développement (BAD)</t>
  </si>
  <si>
    <t>Banco Asiático de Desarrollo (BAD)</t>
  </si>
  <si>
    <t>Выберите валюту</t>
  </si>
  <si>
    <t>July - June</t>
  </si>
  <si>
    <t>Algeria</t>
  </si>
  <si>
    <t>Algérie</t>
  </si>
  <si>
    <t>Argelia</t>
  </si>
  <si>
    <t>Juillet - juin</t>
  </si>
  <si>
    <t>Julio - Junio</t>
  </si>
  <si>
    <t>Australia</t>
  </si>
  <si>
    <t>Australie</t>
  </si>
  <si>
    <t>USD</t>
  </si>
  <si>
    <t>October - September</t>
  </si>
  <si>
    <t>Andorra</t>
  </si>
  <si>
    <t>Andorre</t>
  </si>
  <si>
    <t>Octobre - septembre</t>
  </si>
  <si>
    <t>Octubre - Septiembre</t>
  </si>
  <si>
    <t>Belgium</t>
  </si>
  <si>
    <t>Belgique</t>
  </si>
  <si>
    <t>Bélgica</t>
  </si>
  <si>
    <t>EUR</t>
  </si>
  <si>
    <t>Sélectionner l’exercice financier</t>
  </si>
  <si>
    <t>American Samoa</t>
  </si>
  <si>
    <t>Angola</t>
  </si>
  <si>
    <t xml:space="preserve">Bill and Melinda Gates Foundation </t>
  </si>
  <si>
    <t>Fondation Bill et Melinda Gates</t>
  </si>
  <si>
    <t>Fundación Bill y Melinda Gates</t>
  </si>
  <si>
    <t>долл. США</t>
  </si>
  <si>
    <t>Janvier - Décembre</t>
  </si>
  <si>
    <t>Antigua and Barbuda</t>
  </si>
  <si>
    <t>Antigua-et-Barbuda</t>
  </si>
  <si>
    <t>Antigua y Barbuda</t>
  </si>
  <si>
    <t>Select category</t>
  </si>
  <si>
    <t>Choisir la catégorie</t>
  </si>
  <si>
    <t>Seleccionar categoría</t>
  </si>
  <si>
    <t>Select Level</t>
  </si>
  <si>
    <t>Choisir le niveau</t>
  </si>
  <si>
    <t>Seleccionar nivel</t>
  </si>
  <si>
    <t>Brazil</t>
  </si>
  <si>
    <t>Brésil</t>
  </si>
  <si>
    <t>Brasil</t>
  </si>
  <si>
    <t>евро</t>
  </si>
  <si>
    <t>Avril - Mars</t>
  </si>
  <si>
    <t>Argentina</t>
  </si>
  <si>
    <t>Argentine</t>
  </si>
  <si>
    <t>Global Fund Modules</t>
  </si>
  <si>
    <t>Modules du Fonds mondial</t>
  </si>
  <si>
    <t>Módulos del Fondo Mundial</t>
  </si>
  <si>
    <t>Central Government</t>
  </si>
  <si>
    <t>Gouvernement central</t>
  </si>
  <si>
    <t>Gobierno central</t>
  </si>
  <si>
    <t>Canada</t>
  </si>
  <si>
    <t>Canadá</t>
  </si>
  <si>
    <t>Juillet - Juin</t>
  </si>
  <si>
    <t>Anguilla</t>
  </si>
  <si>
    <t>Armenia</t>
  </si>
  <si>
    <t>Arménie</t>
  </si>
  <si>
    <t>NSP Categories</t>
  </si>
  <si>
    <t>Catégories du PSN</t>
  </si>
  <si>
    <t>Categorías de PEN</t>
  </si>
  <si>
    <t>Central and Subnational Government</t>
  </si>
  <si>
    <t>Autorités centrales et infranationales</t>
  </si>
  <si>
    <t>Gobierno central y subnacional</t>
  </si>
  <si>
    <t>China</t>
  </si>
  <si>
    <t>Chine</t>
  </si>
  <si>
    <t>Octobre - Septembre</t>
  </si>
  <si>
    <t>Aruba</t>
  </si>
  <si>
    <t>Clinton Foundation</t>
  </si>
  <si>
    <t>Fondation Clinton</t>
  </si>
  <si>
    <t>Fundación Clinton</t>
  </si>
  <si>
    <t>Seleccione el año fiscal</t>
  </si>
  <si>
    <t>Choisir la monnaie</t>
  </si>
  <si>
    <t>Seleccionar moneda</t>
  </si>
  <si>
    <t>Select</t>
  </si>
  <si>
    <t>Choisir</t>
  </si>
  <si>
    <t xml:space="preserve">Seleccionar </t>
  </si>
  <si>
    <t>Denmark</t>
  </si>
  <si>
    <t>Danemark</t>
  </si>
  <si>
    <t>Dinamarca</t>
  </si>
  <si>
    <t>Austria</t>
  </si>
  <si>
    <t>Autriche</t>
  </si>
  <si>
    <t>Yes</t>
  </si>
  <si>
    <t>Oui</t>
  </si>
  <si>
    <t>Sí</t>
  </si>
  <si>
    <t>Economic Community Of West African States (ECOWAS)</t>
  </si>
  <si>
    <t>Communauté économique des États de l'Afrique de l'Ouest (CEDEAO)</t>
  </si>
  <si>
    <t>Comunidad Económica de Estados de África Occidental (ECOWAS)</t>
  </si>
  <si>
    <t>Azerbaijan</t>
  </si>
  <si>
    <t>Azerbaïdjan</t>
  </si>
  <si>
    <t>Azerbaiyán</t>
  </si>
  <si>
    <t>No</t>
  </si>
  <si>
    <t>Non</t>
  </si>
  <si>
    <t>European Union/European Commsion</t>
  </si>
  <si>
    <t>Union européenne / Commission européenne</t>
  </si>
  <si>
    <t>Unión Europea/Comisión Europea</t>
  </si>
  <si>
    <t>Bahamas</t>
  </si>
  <si>
    <t>Bahamas (las)</t>
  </si>
  <si>
    <t>Finland</t>
  </si>
  <si>
    <t>Finlande</t>
  </si>
  <si>
    <t>Finlandia</t>
  </si>
  <si>
    <t>Bahrain</t>
  </si>
  <si>
    <t>Bahreïn</t>
  </si>
  <si>
    <t>Bahrein</t>
  </si>
  <si>
    <t>Select year</t>
  </si>
  <si>
    <t>Choisir l'année</t>
  </si>
  <si>
    <t>Seleccionar año</t>
  </si>
  <si>
    <t>Food and Agriculture Organization (FAO)</t>
  </si>
  <si>
    <t>Organisation des Nations Unies pour l'alimentation et l'agriculture (FAO)</t>
  </si>
  <si>
    <t>Organización de las Naciones Unidas para la Alimentación y la Agricultura (FAO)</t>
  </si>
  <si>
    <t xml:space="preserve">Выберите финансовый год </t>
  </si>
  <si>
    <t>Bangladesh</t>
  </si>
  <si>
    <t>France</t>
  </si>
  <si>
    <t>Francia</t>
  </si>
  <si>
    <t>январь - декабрь</t>
  </si>
  <si>
    <t>Barbados</t>
  </si>
  <si>
    <t>Barbade</t>
  </si>
  <si>
    <t>Germany</t>
  </si>
  <si>
    <t>Allemagne</t>
  </si>
  <si>
    <t>Alemania</t>
  </si>
  <si>
    <t>апрель - март</t>
  </si>
  <si>
    <t>Belarus</t>
  </si>
  <si>
    <t>Biélorussie</t>
  </si>
  <si>
    <t>Belarús</t>
  </si>
  <si>
    <t>International Committee of the Red Cross (ICRC)</t>
  </si>
  <si>
    <t>Comité international de la Croix-Rouge (CICR)</t>
  </si>
  <si>
    <t>Comité Internacional de la Cruz Roja (CICR)</t>
  </si>
  <si>
    <t>июль - июнь</t>
  </si>
  <si>
    <t>International Drug Purchase Facility (UNITAID)</t>
  </si>
  <si>
    <t>Mécanisme international d'achat de médicaments (UNITAID)</t>
  </si>
  <si>
    <t>Mecanismo Internacional de Compra de Medicamentos (UNITAID)</t>
  </si>
  <si>
    <t>октябрь - сентябрь</t>
  </si>
  <si>
    <t>Belize</t>
  </si>
  <si>
    <t>Belice</t>
  </si>
  <si>
    <t>International Labor Organization (ILO)</t>
  </si>
  <si>
    <t>Organisation internationale du Travail (OIT)</t>
  </si>
  <si>
    <t>Organización Internacional del Trabajo (OIT)</t>
  </si>
  <si>
    <t>Benin</t>
  </si>
  <si>
    <t>Bénin</t>
  </si>
  <si>
    <t>International Organization for Migration (IOM)</t>
  </si>
  <si>
    <t>Organisation internationale pour les migrations (OIM)</t>
  </si>
  <si>
    <t>Organización Internacional para las Migraciones (OIM)</t>
  </si>
  <si>
    <t>Bhutan</t>
  </si>
  <si>
    <t>Bhoutan</t>
  </si>
  <si>
    <t>Bhután</t>
  </si>
  <si>
    <t>Ireland</t>
  </si>
  <si>
    <t>Irlande</t>
  </si>
  <si>
    <t>Irlanda</t>
  </si>
  <si>
    <t>Bolivia (Plurinational State)</t>
  </si>
  <si>
    <t>Bolivie (Etat Plurinational)</t>
  </si>
  <si>
    <t>Bolivia (Estado Plurinacional)</t>
  </si>
  <si>
    <t>Italy</t>
  </si>
  <si>
    <t>Italie</t>
  </si>
  <si>
    <t>Italia</t>
  </si>
  <si>
    <t>Bosnia and Herzegovina</t>
  </si>
  <si>
    <t>Bosnie-Herzégovine</t>
  </si>
  <si>
    <t>Bosnia y Herzegovina</t>
  </si>
  <si>
    <t>Japan</t>
  </si>
  <si>
    <t>Japon</t>
  </si>
  <si>
    <t>Japón</t>
  </si>
  <si>
    <t>Bermuda</t>
  </si>
  <si>
    <t>Botswana</t>
  </si>
  <si>
    <t>Joint United Nations Programme on HIV/AIDS (UNAIDS)</t>
  </si>
  <si>
    <t>Programme commun des Nations Unies sur le VIH/sida (ONUSIDA)</t>
  </si>
  <si>
    <t>Programa Conjunto de las Naciones Unidas sobre el VIH/Sida (ONUSIDA)</t>
  </si>
  <si>
    <t>Korea</t>
  </si>
  <si>
    <t>Corée</t>
  </si>
  <si>
    <t>Corea</t>
  </si>
  <si>
    <t>Brunei Darussalam</t>
  </si>
  <si>
    <t>Brunéi Darussalam</t>
  </si>
  <si>
    <t>Luxembourg</t>
  </si>
  <si>
    <t>Luxemburgo</t>
  </si>
  <si>
    <t>Bonaire, Sint Eustatius and Saba</t>
  </si>
  <si>
    <t>Bulgaria</t>
  </si>
  <si>
    <t>Bulgarie</t>
  </si>
  <si>
    <t xml:space="preserve">Malaria Consortium </t>
  </si>
  <si>
    <t>Malaria Consortium</t>
  </si>
  <si>
    <t>Consorcio de la Malaria</t>
  </si>
  <si>
    <t>Burkina Faso</t>
  </si>
  <si>
    <t>Medicins Sans Frontiers (MSF)</t>
  </si>
  <si>
    <t>Médecins Sans Frontières (MSF)</t>
  </si>
  <si>
    <t>Médicos Sin Fronteras (MSF)</t>
  </si>
  <si>
    <t>Burundi</t>
  </si>
  <si>
    <t>Monaco</t>
  </si>
  <si>
    <t>Mónaco</t>
  </si>
  <si>
    <t>Cabo Verde</t>
  </si>
  <si>
    <t>Netherlands</t>
  </si>
  <si>
    <t>Pays-Bas</t>
  </si>
  <si>
    <t>Holanda</t>
  </si>
  <si>
    <t>British Virgin Islands</t>
  </si>
  <si>
    <t>Cambodia</t>
  </si>
  <si>
    <t>Cambodge</t>
  </si>
  <si>
    <t>Camboya</t>
  </si>
  <si>
    <t>Norway</t>
  </si>
  <si>
    <t>Norvège</t>
  </si>
  <si>
    <t>Noruega</t>
  </si>
  <si>
    <t>Cameroon</t>
  </si>
  <si>
    <t>Cameroun</t>
  </si>
  <si>
    <t>Camerún</t>
  </si>
  <si>
    <t>Portugal</t>
  </si>
  <si>
    <t>Spain</t>
  </si>
  <si>
    <t>Espagne</t>
  </si>
  <si>
    <t>España</t>
  </si>
  <si>
    <t>Central African Republic</t>
  </si>
  <si>
    <t>République centrafricaine</t>
  </si>
  <si>
    <t>República Centroafricana</t>
  </si>
  <si>
    <t>STOP TB Partnership</t>
  </si>
  <si>
    <t>Partenariat Halte à la tuberculose</t>
  </si>
  <si>
    <t>Alianza Alto a la Tuberculosis</t>
  </si>
  <si>
    <t>Chad</t>
  </si>
  <si>
    <t>Tchad</t>
  </si>
  <si>
    <t>Sweden</t>
  </si>
  <si>
    <t>Suède</t>
  </si>
  <si>
    <t>Suecia</t>
  </si>
  <si>
    <t>Chile</t>
  </si>
  <si>
    <t>Chili</t>
  </si>
  <si>
    <t>Switzerland</t>
  </si>
  <si>
    <t>Suisse</t>
  </si>
  <si>
    <t>Suiza</t>
  </si>
  <si>
    <t>The United Nations Children's Fund (UNICEF)</t>
  </si>
  <si>
    <t>Fonds des Nations Unies pour l'enfance (UNICEF)</t>
  </si>
  <si>
    <t>Fondo de las Naciones Unidas para la Infancia (UNICEF)</t>
  </si>
  <si>
    <t>Colombia</t>
  </si>
  <si>
    <t>Colombie</t>
  </si>
  <si>
    <t>United Kingdom</t>
  </si>
  <si>
    <t>Royaume-Uni</t>
  </si>
  <si>
    <t>Reino Unido</t>
  </si>
  <si>
    <t>Cape Verde</t>
  </si>
  <si>
    <t>Comoros</t>
  </si>
  <si>
    <t>Comores</t>
  </si>
  <si>
    <t>Comoras</t>
  </si>
  <si>
    <t>United Nations Development Fund for Women (UNIFEM)</t>
  </si>
  <si>
    <t>Fonds de développement des Nations Unies pour la femme (UNIFEM)</t>
  </si>
  <si>
    <t>Fondo de Desarrollo de las Naciones Unidas para la Mujer (UNIFEM)</t>
  </si>
  <si>
    <t>Cayman Islands</t>
  </si>
  <si>
    <t>Congo</t>
  </si>
  <si>
    <t>United Nations Development Programme (UNDP)</t>
  </si>
  <si>
    <t>Programme des Nations Unies pour le développement (PNUD)</t>
  </si>
  <si>
    <t>Programa de las Naciones Unidas para el Desarrollo (PNUD)</t>
  </si>
  <si>
    <t>Congo (Democratic Republic)</t>
  </si>
  <si>
    <t>Congo (République démocratique)</t>
  </si>
  <si>
    <t>Congo (República Democrática)</t>
  </si>
  <si>
    <t>United Nations High Commissioner for Refugees (UNHCR)</t>
  </si>
  <si>
    <t>Haut-Commissariat des Nations Unies pour les réfugiés (HCR)</t>
  </si>
  <si>
    <t>Alto Comisionado de las Naciones Unidas para los Refugiados (ACNUR)</t>
  </si>
  <si>
    <t>Cook Islands</t>
  </si>
  <si>
    <t>Îles Cook</t>
  </si>
  <si>
    <t>Islas Cook</t>
  </si>
  <si>
    <t>United Nations Population Fund (UNFPA)</t>
  </si>
  <si>
    <t>Fonds des Nations Unies pour la population (FNUAP)</t>
  </si>
  <si>
    <t>Fondo de Población de las Naciones Unidas (UNFPA)</t>
  </si>
  <si>
    <t>Costa Rica</t>
  </si>
  <si>
    <t>United States Government (USG)</t>
  </si>
  <si>
    <t>Gouvernement des États-Unis</t>
  </si>
  <si>
    <t>Gobierno de los Estados Unidos (USG)</t>
  </si>
  <si>
    <t>Côte d'Ivoire</t>
  </si>
  <si>
    <t>World Bank (WB)</t>
  </si>
  <si>
    <t>Banque mondiale</t>
  </si>
  <si>
    <t>Banco Mundial</t>
  </si>
  <si>
    <t>Croatia</t>
  </si>
  <si>
    <t>Croatie</t>
  </si>
  <si>
    <t>Croacia</t>
  </si>
  <si>
    <t>World Food Programme (WFP)</t>
  </si>
  <si>
    <t>Programme alimentaire mondial (PAM)</t>
  </si>
  <si>
    <t>Programa Mundial de Alimentos (PMA)</t>
  </si>
  <si>
    <t>Cuba</t>
  </si>
  <si>
    <t>World Health Organization (WHO)</t>
  </si>
  <si>
    <t>Organisation mondiale de la Santé (OMS)</t>
  </si>
  <si>
    <t>Organización Mundial de la Salud (OMS)</t>
  </si>
  <si>
    <t>Curacao</t>
  </si>
  <si>
    <t>Curaçao</t>
  </si>
  <si>
    <t xml:space="preserve">Unspecified - not disagregated by sources </t>
  </si>
  <si>
    <t>Non précisé - non ventilé par source</t>
  </si>
  <si>
    <t>No especificado - no desglosado por fuentes</t>
  </si>
  <si>
    <t>Cyprus</t>
  </si>
  <si>
    <t>Chypre</t>
  </si>
  <si>
    <t>Chipre</t>
  </si>
  <si>
    <t>Czechia</t>
  </si>
  <si>
    <t>République tchèque</t>
  </si>
  <si>
    <t>República Checa</t>
  </si>
  <si>
    <t>Djibouti</t>
  </si>
  <si>
    <t>Dominica</t>
  </si>
  <si>
    <t>Dominique</t>
  </si>
  <si>
    <t>Dominican Republic</t>
  </si>
  <si>
    <t>République dominicaine</t>
  </si>
  <si>
    <t>República Dominicana</t>
  </si>
  <si>
    <t>Ecuador</t>
  </si>
  <si>
    <t>Équateur</t>
  </si>
  <si>
    <t>Egypt</t>
  </si>
  <si>
    <t>Égypte</t>
  </si>
  <si>
    <t>Egipto</t>
  </si>
  <si>
    <t>El Salvador</t>
  </si>
  <si>
    <t>Salvador</t>
  </si>
  <si>
    <t>Equatorial Guinea</t>
  </si>
  <si>
    <t>Guinée équatoriale</t>
  </si>
  <si>
    <t>Guinea Ecuatorial</t>
  </si>
  <si>
    <t>Eritrea</t>
  </si>
  <si>
    <t>Érythrée</t>
  </si>
  <si>
    <t>Estonia</t>
  </si>
  <si>
    <t>Estonie</t>
  </si>
  <si>
    <t>Eswatini</t>
  </si>
  <si>
    <t>Ethiopia</t>
  </si>
  <si>
    <t>Éthiopie</t>
  </si>
  <si>
    <t>Etiopía</t>
  </si>
  <si>
    <t>Faeroe Islands</t>
  </si>
  <si>
    <t>Îles Féroé</t>
  </si>
  <si>
    <t>Islas Feroe</t>
  </si>
  <si>
    <t>Fiji</t>
  </si>
  <si>
    <t>Fidji</t>
  </si>
  <si>
    <t>Gabon</t>
  </si>
  <si>
    <t>Gabón</t>
  </si>
  <si>
    <t>Gambia</t>
  </si>
  <si>
    <t>Gambie</t>
  </si>
  <si>
    <t>Georgia</t>
  </si>
  <si>
    <t>Géorgie</t>
  </si>
  <si>
    <t>Falkland Islands (Malvinas)</t>
  </si>
  <si>
    <t>Ghana</t>
  </si>
  <si>
    <t>Greece</t>
  </si>
  <si>
    <t>Grèce</t>
  </si>
  <si>
    <t>Grecia</t>
  </si>
  <si>
    <t>Greenland</t>
  </si>
  <si>
    <t>Groenland</t>
  </si>
  <si>
    <t>Groenlandia</t>
  </si>
  <si>
    <t>French Guiana</t>
  </si>
  <si>
    <t>Grenada</t>
  </si>
  <si>
    <t>Grenade</t>
  </si>
  <si>
    <t>Granada</t>
  </si>
  <si>
    <t>French Polynesia</t>
  </si>
  <si>
    <t>Guatemala</t>
  </si>
  <si>
    <t>Guinea</t>
  </si>
  <si>
    <t>Guinée</t>
  </si>
  <si>
    <t>Guinea-Bissau</t>
  </si>
  <si>
    <t>Guinée-Bissau</t>
  </si>
  <si>
    <t>Guinea Bissau</t>
  </si>
  <si>
    <t>Guyana</t>
  </si>
  <si>
    <t>Haiti</t>
  </si>
  <si>
    <t>Haïti</t>
  </si>
  <si>
    <t>Haití</t>
  </si>
  <si>
    <t>Holy See</t>
  </si>
  <si>
    <t>Saint-Siège (Vatican)</t>
  </si>
  <si>
    <t>Santa Sede</t>
  </si>
  <si>
    <t>Gibraltar</t>
  </si>
  <si>
    <t>Honduras</t>
  </si>
  <si>
    <t>Hungary</t>
  </si>
  <si>
    <t>Hongrie</t>
  </si>
  <si>
    <t>Hungría</t>
  </si>
  <si>
    <t>Iceland</t>
  </si>
  <si>
    <t>Islande</t>
  </si>
  <si>
    <t>Islandia</t>
  </si>
  <si>
    <t>India</t>
  </si>
  <si>
    <t>Inde</t>
  </si>
  <si>
    <t>Guadeloupe</t>
  </si>
  <si>
    <t>Indonesia</t>
  </si>
  <si>
    <t>Indonésie</t>
  </si>
  <si>
    <t>Guam</t>
  </si>
  <si>
    <t>Iran (Islamic Republic)</t>
  </si>
  <si>
    <t>Iran</t>
  </si>
  <si>
    <t>Irán (República Islámica)</t>
  </si>
  <si>
    <t>Iraq</t>
  </si>
  <si>
    <t>Irak</t>
  </si>
  <si>
    <t>Guernsey</t>
  </si>
  <si>
    <t>Israel</t>
  </si>
  <si>
    <t>Israël</t>
  </si>
  <si>
    <t>Jamaica</t>
  </si>
  <si>
    <t>Jamaïque</t>
  </si>
  <si>
    <t>Jordan</t>
  </si>
  <si>
    <t>Jordanie</t>
  </si>
  <si>
    <t>Jordania</t>
  </si>
  <si>
    <t>Kazakhstan</t>
  </si>
  <si>
    <t>Kazajstán</t>
  </si>
  <si>
    <t>Hong Kong</t>
  </si>
  <si>
    <t>Kenya</t>
  </si>
  <si>
    <t>Kiribati</t>
  </si>
  <si>
    <t>Korea (Democratic Peoples Republic)</t>
  </si>
  <si>
    <t>Corée du Nord</t>
  </si>
  <si>
    <t>Corea (República Popular Democrática)</t>
  </si>
  <si>
    <t>Korea (Republic)</t>
  </si>
  <si>
    <t>Corée du Sud</t>
  </si>
  <si>
    <t>Corea (lRepública)</t>
  </si>
  <si>
    <t>Kosovo</t>
  </si>
  <si>
    <t>Kuwait</t>
  </si>
  <si>
    <t>Koweït</t>
  </si>
  <si>
    <t>Kyrgyzstan</t>
  </si>
  <si>
    <t>Kirghizistan</t>
  </si>
  <si>
    <t>Kirguistán</t>
  </si>
  <si>
    <t>Lao (Peoples Democratic Republic)</t>
  </si>
  <si>
    <t>Laos</t>
  </si>
  <si>
    <t>Lao, (República Democrática Popular)</t>
  </si>
  <si>
    <t>Isle of Man</t>
  </si>
  <si>
    <t>Latvia</t>
  </si>
  <si>
    <t>Lettonie</t>
  </si>
  <si>
    <t>Letonia</t>
  </si>
  <si>
    <t>Lebanon</t>
  </si>
  <si>
    <t>Liban</t>
  </si>
  <si>
    <t>Líbano</t>
  </si>
  <si>
    <t>Lesotho</t>
  </si>
  <si>
    <t>Liberia</t>
  </si>
  <si>
    <t>Libya</t>
  </si>
  <si>
    <t>Libye</t>
  </si>
  <si>
    <t>Libia</t>
  </si>
  <si>
    <t>Jersey</t>
  </si>
  <si>
    <t>Liechtenstein</t>
  </si>
  <si>
    <t>Lithuania</t>
  </si>
  <si>
    <t>Lituanie</t>
  </si>
  <si>
    <t>Lituania</t>
  </si>
  <si>
    <t>Madagascar</t>
  </si>
  <si>
    <t>Malawi</t>
  </si>
  <si>
    <t>Malaysia</t>
  </si>
  <si>
    <t>Malaisie</t>
  </si>
  <si>
    <t>Malasia</t>
  </si>
  <si>
    <t>Maldives</t>
  </si>
  <si>
    <t>Maldivas</t>
  </si>
  <si>
    <t>Mali</t>
  </si>
  <si>
    <t>Malí</t>
  </si>
  <si>
    <t>Malta</t>
  </si>
  <si>
    <t>Malte</t>
  </si>
  <si>
    <t>Marshall Islands</t>
  </si>
  <si>
    <t>Îles Marshall</t>
  </si>
  <si>
    <t>Islas Marshall</t>
  </si>
  <si>
    <t>Mauritania</t>
  </si>
  <si>
    <t>Mauritanie</t>
  </si>
  <si>
    <t>Mauritius</t>
  </si>
  <si>
    <t>Maurice</t>
  </si>
  <si>
    <t>Mauricio</t>
  </si>
  <si>
    <t>Mexico</t>
  </si>
  <si>
    <t>Mexique</t>
  </si>
  <si>
    <t>México</t>
  </si>
  <si>
    <t>Micronesia (Federated States)</t>
  </si>
  <si>
    <t>Micronésie</t>
  </si>
  <si>
    <t>Micronesia (Estados Federados)</t>
  </si>
  <si>
    <t>Moldova</t>
  </si>
  <si>
    <t>Moldavie</t>
  </si>
  <si>
    <t>Moldova (lRepública)</t>
  </si>
  <si>
    <t>Mongolia</t>
  </si>
  <si>
    <t>Mongolie</t>
  </si>
  <si>
    <t>Montenegro</t>
  </si>
  <si>
    <t>Monténégro</t>
  </si>
  <si>
    <t>Morocco</t>
  </si>
  <si>
    <t>Maroc</t>
  </si>
  <si>
    <t>Marruecos</t>
  </si>
  <si>
    <t>Macao</t>
  </si>
  <si>
    <t>Mozambique</t>
  </si>
  <si>
    <t>Macedonia (Former Yugoslav Republic)</t>
  </si>
  <si>
    <t>Myanmar</t>
  </si>
  <si>
    <t>Birmanie</t>
  </si>
  <si>
    <t>Namibia</t>
  </si>
  <si>
    <t>Namibie</t>
  </si>
  <si>
    <t>Nauru</t>
  </si>
  <si>
    <t>Nepal</t>
  </si>
  <si>
    <t>Népal</t>
  </si>
  <si>
    <t>Países Bajos</t>
  </si>
  <si>
    <t>New Zealand</t>
  </si>
  <si>
    <t>Nouvelle-Zélande</t>
  </si>
  <si>
    <t>Nueva Zelandia</t>
  </si>
  <si>
    <t>Nicaragua</t>
  </si>
  <si>
    <t>Niger</t>
  </si>
  <si>
    <t>Níger</t>
  </si>
  <si>
    <t>Martinique</t>
  </si>
  <si>
    <t>Nigeria</t>
  </si>
  <si>
    <t>Niue</t>
  </si>
  <si>
    <t>North Macedonia</t>
  </si>
  <si>
    <t>Macédoine du Nord</t>
  </si>
  <si>
    <t>Macedonia del Norte</t>
  </si>
  <si>
    <t>Mayotte</t>
  </si>
  <si>
    <t>Oman</t>
  </si>
  <si>
    <t>Omán</t>
  </si>
  <si>
    <t>Pakistan</t>
  </si>
  <si>
    <t>Pakistán</t>
  </si>
  <si>
    <t>Palau</t>
  </si>
  <si>
    <t>Palaos</t>
  </si>
  <si>
    <t>Palestine</t>
  </si>
  <si>
    <t>Palestina (Estado)</t>
  </si>
  <si>
    <t>Panama</t>
  </si>
  <si>
    <t>Panamá</t>
  </si>
  <si>
    <t>Papua New Guinea</t>
  </si>
  <si>
    <t>Papouasie-Nouvelle-Guinée</t>
  </si>
  <si>
    <t>Papua Nueva Guinea</t>
  </si>
  <si>
    <t>Montserrat</t>
  </si>
  <si>
    <t>Paraguay</t>
  </si>
  <si>
    <t>Peru</t>
  </si>
  <si>
    <t>Pérou</t>
  </si>
  <si>
    <t>Perú</t>
  </si>
  <si>
    <t>Philippines</t>
  </si>
  <si>
    <t>Filipinas</t>
  </si>
  <si>
    <t>Poland</t>
  </si>
  <si>
    <t>Pologne</t>
  </si>
  <si>
    <t>Polonia</t>
  </si>
  <si>
    <t>Qatar</t>
  </si>
  <si>
    <t>Romania</t>
  </si>
  <si>
    <t>Roumanie</t>
  </si>
  <si>
    <t>Rumania</t>
  </si>
  <si>
    <t>Russian Federation</t>
  </si>
  <si>
    <t>Russie</t>
  </si>
  <si>
    <t>Rusia (Federación)</t>
  </si>
  <si>
    <t>New Caledonia</t>
  </si>
  <si>
    <t>Rwanda</t>
  </si>
  <si>
    <t>Saint Kitts and Nevis</t>
  </si>
  <si>
    <t>Saint-Christophe-et-Niévès</t>
  </si>
  <si>
    <t>Saint Kitts y Nevis</t>
  </si>
  <si>
    <t>Saint Lucia</t>
  </si>
  <si>
    <t>Sainte-Lucie</t>
  </si>
  <si>
    <t>Santa Lucía</t>
  </si>
  <si>
    <t>Saint Vincent and Grenadines</t>
  </si>
  <si>
    <t>Saint-Vincent-et-les Grenadines</t>
  </si>
  <si>
    <t>San Vicente y las Granadinas</t>
  </si>
  <si>
    <t>Samoa</t>
  </si>
  <si>
    <t>San Marino</t>
  </si>
  <si>
    <t>Saint-Marin</t>
  </si>
  <si>
    <t>Norfolk Island</t>
  </si>
  <si>
    <t>Sao Tome and Principe</t>
  </si>
  <si>
    <t>Sao Tomé-et-Principe</t>
  </si>
  <si>
    <t>Santo Tomé y Príncipe</t>
  </si>
  <si>
    <t>Northern Mariana Islands</t>
  </si>
  <si>
    <t>Saudi Arabia</t>
  </si>
  <si>
    <t>Arabie saoudite</t>
  </si>
  <si>
    <t>Arabia Saudita</t>
  </si>
  <si>
    <t>Senegal</t>
  </si>
  <si>
    <t>Sénégal</t>
  </si>
  <si>
    <t>Serbia</t>
  </si>
  <si>
    <t>Serbie</t>
  </si>
  <si>
    <t>Seychelles</t>
  </si>
  <si>
    <t>Sierra Leone</t>
  </si>
  <si>
    <t>Sierra leona</t>
  </si>
  <si>
    <t>Singapore</t>
  </si>
  <si>
    <t>Singapour</t>
  </si>
  <si>
    <t>Singapur</t>
  </si>
  <si>
    <t>Sint Maarten (Dutch part)</t>
  </si>
  <si>
    <t>Sint Maarten</t>
  </si>
  <si>
    <t>Sint Maarten (parte neerlandesa)</t>
  </si>
  <si>
    <t>Slovakia</t>
  </si>
  <si>
    <t>Slovaquie</t>
  </si>
  <si>
    <t>Eslovaquia</t>
  </si>
  <si>
    <t>Slovenia</t>
  </si>
  <si>
    <t>Slovénie</t>
  </si>
  <si>
    <t>Eslovenia</t>
  </si>
  <si>
    <t>Solomon Islands</t>
  </si>
  <si>
    <t>Salomon</t>
  </si>
  <si>
    <t>Islas Salomón</t>
  </si>
  <si>
    <t>Somalia</t>
  </si>
  <si>
    <t>Somalie</t>
  </si>
  <si>
    <t>Pitcairn</t>
  </si>
  <si>
    <t>South Africa</t>
  </si>
  <si>
    <t>Afrique du Sud</t>
  </si>
  <si>
    <t>Sudáfrica</t>
  </si>
  <si>
    <t>South Sudan</t>
  </si>
  <si>
    <t>Soudan du Sud</t>
  </si>
  <si>
    <t>Sudán del Sur</t>
  </si>
  <si>
    <t>Puerto Rico</t>
  </si>
  <si>
    <t>Sri Lanka</t>
  </si>
  <si>
    <t>Sudan</t>
  </si>
  <si>
    <t>Soudan</t>
  </si>
  <si>
    <t>Sudán</t>
  </si>
  <si>
    <t>Réunion</t>
  </si>
  <si>
    <t>Suriname</t>
  </si>
  <si>
    <t>Syrian Arab Republic</t>
  </si>
  <si>
    <t>Syrie</t>
  </si>
  <si>
    <t>Siria (República Árabe)</t>
  </si>
  <si>
    <t>Saint Helena</t>
  </si>
  <si>
    <t>Taiwan</t>
  </si>
  <si>
    <t>Taïwan</t>
  </si>
  <si>
    <t>Taiwán</t>
  </si>
  <si>
    <t>Tajikistan</t>
  </si>
  <si>
    <t>Tadjikistan</t>
  </si>
  <si>
    <t>Tayikistán</t>
  </si>
  <si>
    <t>Tanzania (United Republic)</t>
  </si>
  <si>
    <t>Tanzanie (République Unie)</t>
  </si>
  <si>
    <t>Tanzania (República Unida)</t>
  </si>
  <si>
    <t>Saint Pierre and Miquelon</t>
  </si>
  <si>
    <t>Thailand</t>
  </si>
  <si>
    <t>Thaïlande</t>
  </si>
  <si>
    <t>Tailandia</t>
  </si>
  <si>
    <t>Timor-Leste</t>
  </si>
  <si>
    <t>Timor oriental</t>
  </si>
  <si>
    <t>Togo</t>
  </si>
  <si>
    <t>Tokelau</t>
  </si>
  <si>
    <t>Tonga</t>
  </si>
  <si>
    <t>Trinidad and Tobago</t>
  </si>
  <si>
    <t>Trinité-et-Tobago</t>
  </si>
  <si>
    <t>Trinidad y Tabago</t>
  </si>
  <si>
    <t>Tunisia</t>
  </si>
  <si>
    <t>Tunisie</t>
  </si>
  <si>
    <t>Túnez</t>
  </si>
  <si>
    <t>Turkey</t>
  </si>
  <si>
    <t>Turquie</t>
  </si>
  <si>
    <t>Turquía</t>
  </si>
  <si>
    <t>Turkmenistan</t>
  </si>
  <si>
    <t>Turkménistan</t>
  </si>
  <si>
    <t>Turkmenistán</t>
  </si>
  <si>
    <t>Tuvalu</t>
  </si>
  <si>
    <t>Uganda</t>
  </si>
  <si>
    <t>Ouganda</t>
  </si>
  <si>
    <t>Ukraine</t>
  </si>
  <si>
    <t>Ucrania</t>
  </si>
  <si>
    <t>United Arab Emirates</t>
  </si>
  <si>
    <t>Émirats arabes unis</t>
  </si>
  <si>
    <t>Emiratos Árabes Unidos</t>
  </si>
  <si>
    <t>Reino Unido de Gran Bretaña e Irlanda del Norte</t>
  </si>
  <si>
    <t>United States</t>
  </si>
  <si>
    <t>États-Unis</t>
  </si>
  <si>
    <t>Estados Unidos de América</t>
  </si>
  <si>
    <t>Uruguay</t>
  </si>
  <si>
    <t>Uzbekistan</t>
  </si>
  <si>
    <t>Ouzbékistan</t>
  </si>
  <si>
    <t>Uzbekistán</t>
  </si>
  <si>
    <t>Vanuatu</t>
  </si>
  <si>
    <t>Venezuela</t>
  </si>
  <si>
    <t>Viet Nam</t>
  </si>
  <si>
    <t>Viêt Nam</t>
  </si>
  <si>
    <t>Western Sahara</t>
  </si>
  <si>
    <t>Sahara occidental</t>
  </si>
  <si>
    <t>Sahara Occidental</t>
  </si>
  <si>
    <t>Yemen</t>
  </si>
  <si>
    <t>Yémen</t>
  </si>
  <si>
    <t>Svalbard and Jan Mayen Islands</t>
  </si>
  <si>
    <t>Zambia</t>
  </si>
  <si>
    <t>Zambie</t>
  </si>
  <si>
    <t>Swaziland</t>
  </si>
  <si>
    <t>Zimbabwe</t>
  </si>
  <si>
    <t>Zanzibar</t>
  </si>
  <si>
    <t>Turks and Caicos Islands</t>
  </si>
  <si>
    <t>United States Virgin Islands</t>
  </si>
  <si>
    <t>Wallis and Futuna Islands</t>
  </si>
  <si>
    <t>Sélectionner le pays</t>
  </si>
  <si>
    <t>Îles Åland</t>
  </si>
  <si>
    <t>Samoa américaines</t>
  </si>
  <si>
    <t>Bermudes</t>
  </si>
  <si>
    <t>Bonaire, Saint-Eustache et Saba</t>
  </si>
  <si>
    <t>Îles Vierges britanniques</t>
  </si>
  <si>
    <t>Cap-Vert</t>
  </si>
  <si>
    <t>Îles Caïmans</t>
  </si>
  <si>
    <t>Malouines (Falkland)</t>
  </si>
  <si>
    <t>Guyane</t>
  </si>
  <si>
    <t>Polynésie française</t>
  </si>
  <si>
    <t>Guernesey</t>
  </si>
  <si>
    <t>Île de Man</t>
  </si>
  <si>
    <t>Macédoine (Ex-République Yougoslave)</t>
  </si>
  <si>
    <t>Nouvelle-Calédonie</t>
  </si>
  <si>
    <t>Île Norfolk</t>
  </si>
  <si>
    <t>Îles Mariannes du Nord</t>
  </si>
  <si>
    <t>Îles Pitcairn</t>
  </si>
  <si>
    <t>Porto Rico</t>
  </si>
  <si>
    <t>Sainte-Hélène, Ascension et Tristan da Cunha</t>
  </si>
  <si>
    <t>Saint-Pierre-et-Miquelon</t>
  </si>
  <si>
    <t>Svalbard et ile Jan Mayen</t>
  </si>
  <si>
    <t>Îles Turques-et-Caïques</t>
  </si>
  <si>
    <t>Îles Vierges des États-Unis</t>
  </si>
  <si>
    <t>Wallis-et-Futuna</t>
  </si>
  <si>
    <t>Seleccione país</t>
  </si>
  <si>
    <t>Åland, Islas</t>
  </si>
  <si>
    <t>Samoa Americana</t>
  </si>
  <si>
    <t>Anguila</t>
  </si>
  <si>
    <t>Bermudas</t>
  </si>
  <si>
    <t>Bonaire, San Eustaquio y Saba</t>
  </si>
  <si>
    <t>Islas Vírgenes británicas</t>
  </si>
  <si>
    <t>Islas Caimán</t>
  </si>
  <si>
    <t>Islas Malvinas (Falkland)</t>
  </si>
  <si>
    <t>Guayana Francesa</t>
  </si>
  <si>
    <t>Polinesia Francesa</t>
  </si>
  <si>
    <t>Isla de Man</t>
  </si>
  <si>
    <t>Macedonia (ex República Yugoslava)</t>
  </si>
  <si>
    <t>Nueva Caledonia</t>
  </si>
  <si>
    <t>Isla Norfolk</t>
  </si>
  <si>
    <t>Islas Marianas del Norte</t>
  </si>
  <si>
    <t>Reunión</t>
  </si>
  <si>
    <t>Santa Helena, Ascensión y Tristán de Acuña</t>
  </si>
  <si>
    <t>San Pedro y Miquelón</t>
  </si>
  <si>
    <t>Svalbard y Jan Mayen</t>
  </si>
  <si>
    <t>Swazilandia</t>
  </si>
  <si>
    <t>Islas Turcas y Caicos</t>
  </si>
  <si>
    <t>Islas Vírgenes (Estados Unidos)</t>
  </si>
  <si>
    <t>Wallis y Futuna</t>
  </si>
  <si>
    <t>Выберите страну</t>
  </si>
  <si>
    <t>Афганистан</t>
  </si>
  <si>
    <t>Аландские острова</t>
  </si>
  <si>
    <t>Албания</t>
  </si>
  <si>
    <t>Алжир</t>
  </si>
  <si>
    <t>Американское Самоа</t>
  </si>
  <si>
    <t>Андорра</t>
  </si>
  <si>
    <t>Ангола</t>
  </si>
  <si>
    <t>Ангилья</t>
  </si>
  <si>
    <t>Антигуа и Барбуда</t>
  </si>
  <si>
    <t>Аргентина</t>
  </si>
  <si>
    <t>Армения</t>
  </si>
  <si>
    <t>Аруба</t>
  </si>
  <si>
    <t>Австралия</t>
  </si>
  <si>
    <t>Австрия</t>
  </si>
  <si>
    <t>Азербайджан</t>
  </si>
  <si>
    <t>Багамы</t>
  </si>
  <si>
    <t>Бахрейн</t>
  </si>
  <si>
    <t>Бангладеш</t>
  </si>
  <si>
    <t>Барбадос</t>
  </si>
  <si>
    <t>Белоруссия</t>
  </si>
  <si>
    <t>Бельгия</t>
  </si>
  <si>
    <t>Белиз</t>
  </si>
  <si>
    <t>Бенин</t>
  </si>
  <si>
    <t>Бермуды</t>
  </si>
  <si>
    <t>Бутан</t>
  </si>
  <si>
    <t>Боливия</t>
  </si>
  <si>
    <t>Бонэйр, Синт-Эстатиус и Саба</t>
  </si>
  <si>
    <t>Босния и Герцеговина</t>
  </si>
  <si>
    <t>Ботсвана</t>
  </si>
  <si>
    <t>Бразилия</t>
  </si>
  <si>
    <t>Британские Виргинские острова</t>
  </si>
  <si>
    <t>Бруней</t>
  </si>
  <si>
    <t>Болгария</t>
  </si>
  <si>
    <t>Буркина-Фасо</t>
  </si>
  <si>
    <t>Бурунди</t>
  </si>
  <si>
    <t>Камбоджа</t>
  </si>
  <si>
    <t>Камерун</t>
  </si>
  <si>
    <t>Канада</t>
  </si>
  <si>
    <t>Кабо-Верде</t>
  </si>
  <si>
    <t>Острова Кайман</t>
  </si>
  <si>
    <t>Центральноафриканская Республика</t>
  </si>
  <si>
    <t>Чад</t>
  </si>
  <si>
    <t>Чили</t>
  </si>
  <si>
    <t>Китай</t>
  </si>
  <si>
    <t>Колумбия</t>
  </si>
  <si>
    <t>Коморы</t>
  </si>
  <si>
    <t>Конго</t>
  </si>
  <si>
    <t>Конго (Демократическая Республика)</t>
  </si>
  <si>
    <t>Острова Кука</t>
  </si>
  <si>
    <t>Коста-Рика</t>
  </si>
  <si>
    <t>Кот-д’Ивуар</t>
  </si>
  <si>
    <t>Хорватия</t>
  </si>
  <si>
    <t>Куба</t>
  </si>
  <si>
    <t>Кюрасао</t>
  </si>
  <si>
    <t>Кипр</t>
  </si>
  <si>
    <t>Чехия</t>
  </si>
  <si>
    <t>Дания</t>
  </si>
  <si>
    <t>Джибути</t>
  </si>
  <si>
    <t>Доминика</t>
  </si>
  <si>
    <t>Доминиканская Республика</t>
  </si>
  <si>
    <t>Эквадор</t>
  </si>
  <si>
    <t>Египет</t>
  </si>
  <si>
    <t>Сальвадор</t>
  </si>
  <si>
    <t>Экваториальная Гвинея</t>
  </si>
  <si>
    <t>Эритрея</t>
  </si>
  <si>
    <t>Эстония</t>
  </si>
  <si>
    <t>Эфиопия</t>
  </si>
  <si>
    <t>Фареры</t>
  </si>
  <si>
    <t>Фолклендские острова</t>
  </si>
  <si>
    <t>Фиджи</t>
  </si>
  <si>
    <t>Финляндия</t>
  </si>
  <si>
    <t>Франция</t>
  </si>
  <si>
    <t>Гвиана</t>
  </si>
  <si>
    <t>Французская Полинезия</t>
  </si>
  <si>
    <t>Габон</t>
  </si>
  <si>
    <t>Гамбия</t>
  </si>
  <si>
    <t>Грузия</t>
  </si>
  <si>
    <t>Германия</t>
  </si>
  <si>
    <t>Гана</t>
  </si>
  <si>
    <t>Гибралтар</t>
  </si>
  <si>
    <t>Греция</t>
  </si>
  <si>
    <t>Гренландия</t>
  </si>
  <si>
    <t>Гренада</t>
  </si>
  <si>
    <t>Гваделупа</t>
  </si>
  <si>
    <t>Гуам</t>
  </si>
  <si>
    <t>Гватемала</t>
  </si>
  <si>
    <t>Гернси</t>
  </si>
  <si>
    <t>Гвинея</t>
  </si>
  <si>
    <t>Гвинея-Бисау</t>
  </si>
  <si>
    <t>Гайана</t>
  </si>
  <si>
    <t>Гаити</t>
  </si>
  <si>
    <t>Ватикан</t>
  </si>
  <si>
    <t>Гондурас</t>
  </si>
  <si>
    <t>Гонконг</t>
  </si>
  <si>
    <t>Венгрия</t>
  </si>
  <si>
    <t>Исландия</t>
  </si>
  <si>
    <t>Индия</t>
  </si>
  <si>
    <t>Индонезия</t>
  </si>
  <si>
    <t>Иран</t>
  </si>
  <si>
    <t>Ирак</t>
  </si>
  <si>
    <t>Ирландия</t>
  </si>
  <si>
    <t>Остров Мэн</t>
  </si>
  <si>
    <t>Израиль</t>
  </si>
  <si>
    <t>Италия</t>
  </si>
  <si>
    <t>Ямайка</t>
  </si>
  <si>
    <t>Япония</t>
  </si>
  <si>
    <t>Джерси</t>
  </si>
  <si>
    <t>Иордания</t>
  </si>
  <si>
    <t>Казахстан</t>
  </si>
  <si>
    <t>Кения</t>
  </si>
  <si>
    <t>Кирибати</t>
  </si>
  <si>
    <t>Корея (Народно-Демократическая Республика)</t>
  </si>
  <si>
    <t>Корея</t>
  </si>
  <si>
    <t xml:space="preserve">Косово </t>
  </si>
  <si>
    <t>Кувейт</t>
  </si>
  <si>
    <t>Киргизия</t>
  </si>
  <si>
    <t>Лаос</t>
  </si>
  <si>
    <t>Латвия</t>
  </si>
  <si>
    <t>Ливан</t>
  </si>
  <si>
    <t>Лесото</t>
  </si>
  <si>
    <t>Либерия</t>
  </si>
  <si>
    <t>Ливия</t>
  </si>
  <si>
    <t>Лихтенштейн</t>
  </si>
  <si>
    <t>Литва</t>
  </si>
  <si>
    <t>Люксембург</t>
  </si>
  <si>
    <t>Макао</t>
  </si>
  <si>
    <t>Македония</t>
  </si>
  <si>
    <t>Мадагаскар</t>
  </si>
  <si>
    <t>Малави</t>
  </si>
  <si>
    <t>Малайзия</t>
  </si>
  <si>
    <t>Мальдивы</t>
  </si>
  <si>
    <t>Мали</t>
  </si>
  <si>
    <t>Мальта</t>
  </si>
  <si>
    <t>Маршалловы Острова</t>
  </si>
  <si>
    <t>Мартиника</t>
  </si>
  <si>
    <t>Мавритания</t>
  </si>
  <si>
    <t>Маврикий</t>
  </si>
  <si>
    <t>Майотта</t>
  </si>
  <si>
    <t>Мексика</t>
  </si>
  <si>
    <t>Микронезия</t>
  </si>
  <si>
    <t>Молдавия</t>
  </si>
  <si>
    <t>Монако</t>
  </si>
  <si>
    <t>Монголия</t>
  </si>
  <si>
    <t>Черногория</t>
  </si>
  <si>
    <t>Монтсеррат</t>
  </si>
  <si>
    <t>Марокко</t>
  </si>
  <si>
    <t>Мозамбик</t>
  </si>
  <si>
    <t>Мьянма</t>
  </si>
  <si>
    <t>Намибия</t>
  </si>
  <si>
    <t>Науру</t>
  </si>
  <si>
    <t>Непал</t>
  </si>
  <si>
    <t>Нидерланды</t>
  </si>
  <si>
    <t>Новая Каледония</t>
  </si>
  <si>
    <t>Новая Зеландия</t>
  </si>
  <si>
    <t>Никарагуа</t>
  </si>
  <si>
    <t>Нигер</t>
  </si>
  <si>
    <t>Нигерия</t>
  </si>
  <si>
    <t>Ниуэ</t>
  </si>
  <si>
    <t>Остров Норфолк</t>
  </si>
  <si>
    <t>Северные Марианские Острова</t>
  </si>
  <si>
    <t>Норвегия</t>
  </si>
  <si>
    <t>Оман</t>
  </si>
  <si>
    <t>Пакистан</t>
  </si>
  <si>
    <t>Палау</t>
  </si>
  <si>
    <t>Палестина (Государство)</t>
  </si>
  <si>
    <t>Панама</t>
  </si>
  <si>
    <t>Папуа - Новая Гвинея</t>
  </si>
  <si>
    <t>Парагвай</t>
  </si>
  <si>
    <t>Перу</t>
  </si>
  <si>
    <t>Филиппины</t>
  </si>
  <si>
    <t>Острова Питкэрн</t>
  </si>
  <si>
    <t>Польша</t>
  </si>
  <si>
    <t>Португалия</t>
  </si>
  <si>
    <t>Пуэрто-Рико</t>
  </si>
  <si>
    <t>Катар</t>
  </si>
  <si>
    <t>Реюньон</t>
  </si>
  <si>
    <t>Румыния</t>
  </si>
  <si>
    <t>Россия</t>
  </si>
  <si>
    <t>Руанда</t>
  </si>
  <si>
    <t>Острова Святой Елены, Вознесения и Тристан-да-Кунья</t>
  </si>
  <si>
    <t>Сент-Китс и Невис</t>
  </si>
  <si>
    <t>Сент-Люсия</t>
  </si>
  <si>
    <t>Сен-Пьер и Микелон</t>
  </si>
  <si>
    <t>Сент-Винсент и Гренадины</t>
  </si>
  <si>
    <t>Самоа</t>
  </si>
  <si>
    <t>Сан-Марино</t>
  </si>
  <si>
    <t>Сан-Томе и Принсипи</t>
  </si>
  <si>
    <t>Саудовская Аравия</t>
  </si>
  <si>
    <t>Сенегал</t>
  </si>
  <si>
    <t>Сербия</t>
  </si>
  <si>
    <t>Сейшельские Острова</t>
  </si>
  <si>
    <t>Сьерра-Леоне</t>
  </si>
  <si>
    <t>Сингапур</t>
  </si>
  <si>
    <t>Синт-Мартен</t>
  </si>
  <si>
    <t>Словакия</t>
  </si>
  <si>
    <t>Словения</t>
  </si>
  <si>
    <t>Соломоновы Острова</t>
  </si>
  <si>
    <t>Сомали</t>
  </si>
  <si>
    <t>Южно-Африканская Республика</t>
  </si>
  <si>
    <t>Южный Судан</t>
  </si>
  <si>
    <t>Испания</t>
  </si>
  <si>
    <t>Шри-Ланка</t>
  </si>
  <si>
    <t>Судан</t>
  </si>
  <si>
    <t>Суринам</t>
  </si>
  <si>
    <t>Шпицберген и Ян-Майен</t>
  </si>
  <si>
    <t>Свазиленд</t>
  </si>
  <si>
    <t>Швеция</t>
  </si>
  <si>
    <t>Швейцария</t>
  </si>
  <si>
    <t>Сирия</t>
  </si>
  <si>
    <t>Тайвань</t>
  </si>
  <si>
    <t>Таджикистан</t>
  </si>
  <si>
    <t>Танзания</t>
  </si>
  <si>
    <t>Таиланд</t>
  </si>
  <si>
    <t>Восточный Тимор</t>
  </si>
  <si>
    <t>Того</t>
  </si>
  <si>
    <t>Токелау</t>
  </si>
  <si>
    <t>Тонга</t>
  </si>
  <si>
    <t>Тринидад и Тобаго</t>
  </si>
  <si>
    <t>Тунис</t>
  </si>
  <si>
    <t>Турция</t>
  </si>
  <si>
    <t>Туркмения</t>
  </si>
  <si>
    <t>Тёркс и Кайкос</t>
  </si>
  <si>
    <t>Тувалу</t>
  </si>
  <si>
    <t>Уганда</t>
  </si>
  <si>
    <t>Украина</t>
  </si>
  <si>
    <t>Объединенные Арабские Эмираты</t>
  </si>
  <si>
    <t>Великобритания</t>
  </si>
  <si>
    <t>Соединённые Штаты Америки</t>
  </si>
  <si>
    <t>Виргинские Острова (США)</t>
  </si>
  <si>
    <t>Уругвай</t>
  </si>
  <si>
    <t>Узбекистан</t>
  </si>
  <si>
    <t>Вануату</t>
  </si>
  <si>
    <t>Венесуэла</t>
  </si>
  <si>
    <t>Вьетнам</t>
  </si>
  <si>
    <t>Уоллис и Футуна</t>
  </si>
  <si>
    <t>Западная Сахара</t>
  </si>
  <si>
    <t>Йемен</t>
  </si>
  <si>
    <t>Замбия</t>
  </si>
  <si>
    <t>Занзибар</t>
  </si>
  <si>
    <t>Зимбабве</t>
  </si>
  <si>
    <t xml:space="preserve">BUDGET, 2021-2022-2023-2024-2025 du  PSN 2021-2025  </t>
  </si>
  <si>
    <t>NA</t>
  </si>
  <si>
    <t>les recettes publiques comprennent les budgets de fonctionnement des CAT, du PNLT, du1/3 du CCM; les salaires des agents des CAT/CDT; du PNLT; des fonctionnaires du CCM et de l'UCP; les primes d'intéressement des agents des CAT et du PNLT, au niveau des projections 2021-2023, il a été tenu compte des montants projétés dans le CDMT (cadre de dépenses à moyen terme) pour la tuberculose. La ligne de référence est la moyenne de l'effort de l'Etat sur les années 2018 à 2020. Cette moyenne a été reportée sur les années 2021-2023. A ce montant il a été ajouté l'appui au cofinancement de 2021 à 2023.</t>
  </si>
  <si>
    <t xml:space="preserve">Cette ligne est la contribution du Comité National Antituberculeux (CNACI), 1ère ONG nationale d'utilité publique ayant organisé la lutte contre la tuberculose en Côte d'Ivoire depuis 1961. Ce montant est la contribution annuelle du CNACI à la sensibilisaiton lors de la journée mondiale </t>
  </si>
  <si>
    <t xml:space="preserve">l'OMS contribue à l'assistance technique, à l'élaboration des directives nationales et des documents de politique de la lutte contre la tuberculose. Le PNLT fait l hypothèse que cette  contribution de l'OMS 2020 sera  maintenue au cours des années 2021 à 2025. </t>
  </si>
  <si>
    <t>Cette ligne est le soutien du PEPFAR au PNLT à travers la Cellule de Gestion Fiduciaire du projet MSHP/CoAg pour la lutte contre la Co infection TB/VIH. Cet appui est annuel à travers le COP (Country Operational Plan). Le PNLT fait l'hypothèse du maintien de la contribution de 2020 pour la période 2021-2025</t>
  </si>
  <si>
    <t>En 2018, l'appui d'Expertise France  a concerné: une mission d'assistance pour la mise en oeuvre de la TPI en Côte d'Ivoire de deux consultants, 1 international et 1 national d'une durée de 30jours.  En 2019, l'appui a concerné l'évaluation de la TPI sur 7 sites pilotes avec l'assistance de deux consultant:1 international et 1 national sur 26jours. 2020 l'assistance en cours concerne la budgétisation du PSN; la quantification des médicaments antituberculeux (GAS) et la planification des modules pprogrammatiques,.le PNLT fait l'hypothèse que durant les 3 années à venir, 3 consultants seront sollicités par le PNLT dans divers domaines sollicitant un appui technique,</t>
  </si>
  <si>
    <t>Ce montant prend en compte  l'allocation initiale du NFM 2 (12 400 000 EUR ) plus les fonds optimisation d'un 1 726 787 EUR octroyé au PNLT.</t>
  </si>
  <si>
    <t>Country:</t>
  </si>
  <si>
    <t>Health Sector</t>
  </si>
  <si>
    <t>Currency:</t>
  </si>
  <si>
    <t>Ressources humaines</t>
  </si>
  <si>
    <t>Coûts liés aux déplacements</t>
  </si>
  <si>
    <t>Services professionnels externes</t>
  </si>
  <si>
    <t>Produits de santé - Produits pharmaceutiques</t>
  </si>
  <si>
    <t>Produits de santé - Non pharmaceutiques</t>
  </si>
  <si>
    <t>Produits de santé - Équipements</t>
  </si>
  <si>
    <t>Coûts de gestion des achats et des stocks</t>
  </si>
  <si>
    <t>Infrastructure</t>
  </si>
  <si>
    <t>Équipements non sanitaires</t>
  </si>
  <si>
    <t>Supports de communication et publications</t>
  </si>
  <si>
    <t>Coûts indirects et frais généraux</t>
  </si>
  <si>
    <t>Aide à la subsistance des clients/populations cibles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</si>
</sst>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_€_-;\-* #,##0.00\ _€_-;_-* &quot;-&quot;??\ _€_-;_-@_-"/>
  </numFmts>
  <fonts count="77" x14ac:knownFonts="1">
    <font>
      <sz val="11"/>
      <color theme="1"/>
      <name val="Calibri"/>
      <family val="2"/>
      <scheme val="minor"/>
    </font>
    <font>
      <sz val="11"/>
      <color theme="1"/>
      <name val="Arial"/>
      <family val="2"/>
    </font>
    <font>
      <sz val="9"/>
      <color theme="1"/>
      <name val="Arial"/>
      <family val="2"/>
    </font>
    <font>
      <sz val="9"/>
      <color rgb="FFFF0000"/>
      <name val="Arial"/>
      <family val="2"/>
    </font>
    <font>
      <sz val="10"/>
      <name val="Arial"/>
      <family val="2"/>
    </font>
    <font>
      <b/>
      <sz val="9"/>
      <color indexed="18"/>
      <name val="Arial"/>
      <family val="2"/>
    </font>
    <font>
      <sz val="10"/>
      <color theme="1"/>
      <name val="Arial"/>
      <family val="2"/>
    </font>
    <font>
      <b/>
      <sz val="10"/>
      <color indexed="18"/>
      <name val="Arial"/>
      <family val="2"/>
    </font>
    <font>
      <i/>
      <sz val="10"/>
      <name val="Arial"/>
      <family val="2"/>
    </font>
    <font>
      <b/>
      <i/>
      <sz val="8"/>
      <name val="Arial"/>
      <family val="2"/>
    </font>
    <font>
      <b/>
      <sz val="8"/>
      <name val="Arial"/>
      <family val="2"/>
    </font>
    <font>
      <b/>
      <sz val="12"/>
      <name val="Arial"/>
      <family val="2"/>
    </font>
    <font>
      <b/>
      <sz val="11"/>
      <color theme="1"/>
      <name val="Arial"/>
      <family val="2"/>
    </font>
    <font>
      <b/>
      <sz val="11"/>
      <color rgb="FF000080"/>
      <name val="Arial"/>
      <family val="2"/>
    </font>
    <font>
      <b/>
      <sz val="10"/>
      <name val="Arial"/>
      <family val="2"/>
    </font>
    <font>
      <b/>
      <sz val="10"/>
      <color rgb="FFFF0000"/>
      <name val="Arial"/>
      <family val="2"/>
    </font>
    <font>
      <b/>
      <sz val="11"/>
      <name val="Arial"/>
      <family val="2"/>
    </font>
    <font>
      <b/>
      <sz val="10"/>
      <color rgb="FF000080"/>
      <name val="Arial"/>
      <family val="2"/>
    </font>
    <font>
      <sz val="11"/>
      <color indexed="9"/>
      <name val="Arial"/>
      <family val="2"/>
    </font>
    <font>
      <sz val="11"/>
      <name val="Arial"/>
      <family val="2"/>
    </font>
    <font>
      <sz val="13"/>
      <color theme="1"/>
      <name val="Arial"/>
      <family val="2"/>
    </font>
    <font>
      <b/>
      <sz val="11"/>
      <color rgb="FFC00000"/>
      <name val="Arial"/>
      <family val="2"/>
    </font>
    <font>
      <i/>
      <sz val="11"/>
      <color indexed="16"/>
      <name val="Arial"/>
      <family val="2"/>
    </font>
    <font>
      <sz val="11"/>
      <color indexed="16"/>
      <name val="Arial"/>
      <family val="2"/>
    </font>
    <font>
      <b/>
      <sz val="11"/>
      <color theme="3"/>
      <name val="Arial"/>
      <family val="2"/>
    </font>
    <font>
      <sz val="12"/>
      <name val="Arial"/>
      <family val="2"/>
    </font>
    <font>
      <i/>
      <sz val="8"/>
      <name val="Arial"/>
      <family val="2"/>
    </font>
    <font>
      <b/>
      <i/>
      <sz val="10"/>
      <color theme="0" tint="-0.499984740745262"/>
      <name val="Arial"/>
      <family val="2"/>
    </font>
    <font>
      <sz val="9"/>
      <name val="Arial"/>
      <family val="2"/>
    </font>
    <font>
      <b/>
      <i/>
      <sz val="10"/>
      <name val="Arial"/>
      <family val="2"/>
    </font>
    <font>
      <b/>
      <i/>
      <sz val="9"/>
      <color theme="0" tint="-0.499984740745262"/>
      <name val="Arial"/>
      <family val="2"/>
    </font>
    <font>
      <sz val="11"/>
      <color rgb="FFFF0000"/>
      <name val="Arial"/>
      <family val="2"/>
    </font>
    <font>
      <sz val="11"/>
      <color theme="0"/>
      <name val="Arial"/>
      <family val="2"/>
    </font>
    <font>
      <b/>
      <sz val="11"/>
      <color rgb="FFFF0000"/>
      <name val="Arial"/>
      <family val="2"/>
    </font>
    <font>
      <b/>
      <sz val="10"/>
      <color theme="0"/>
      <name val="Arial"/>
      <family val="2"/>
    </font>
    <font>
      <b/>
      <sz val="10"/>
      <color rgb="FFFFFF00"/>
      <name val="Arial"/>
      <family val="2"/>
    </font>
    <font>
      <b/>
      <sz val="10"/>
      <color rgb="FF0070C0"/>
      <name val="Arial"/>
      <family val="2"/>
    </font>
    <font>
      <b/>
      <sz val="12"/>
      <color rgb="FFFF0000"/>
      <name val="Arial"/>
      <family val="2"/>
    </font>
    <font>
      <i/>
      <sz val="8"/>
      <color theme="4" tint="-0.499984740745262"/>
      <name val="Arial"/>
      <family val="2"/>
    </font>
    <font>
      <sz val="10"/>
      <color rgb="FF000000"/>
      <name val="Arial"/>
      <family val="2"/>
    </font>
    <font>
      <sz val="10"/>
      <color rgb="FFFF000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b/>
      <sz val="18"/>
      <color theme="3"/>
      <name val="Calibri Light"/>
      <family val="2"/>
      <scheme val="major"/>
    </font>
    <font>
      <sz val="12"/>
      <color theme="1"/>
      <name val="Calibri"/>
      <family val="2"/>
      <scheme val="minor"/>
    </font>
  </fonts>
  <fills count="61">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indexed="62"/>
        <bgColor indexed="64"/>
      </patternFill>
    </fill>
    <fill>
      <patternFill patternType="solid">
        <fgColor theme="0"/>
        <bgColor indexed="64"/>
      </patternFill>
    </fill>
    <fill>
      <patternFill patternType="solid">
        <fgColor theme="9" tint="0.59999389629810485"/>
        <bgColor indexed="64"/>
      </patternFill>
    </fill>
    <fill>
      <patternFill patternType="solid">
        <fgColor rgb="FF12487D"/>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0070C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s>
  <cellStyleXfs count="110">
    <xf numFmtId="0" fontId="0" fillId="0" borderId="0"/>
    <xf numFmtId="0" fontId="1" fillId="0" borderId="0"/>
    <xf numFmtId="0" fontId="4" fillId="0" borderId="0"/>
    <xf numFmtId="0" fontId="4" fillId="0" borderId="0"/>
    <xf numFmtId="9" fontId="1" fillId="0" borderId="0" applyFont="0" applyFill="0" applyBorder="0" applyAlignment="0" applyProtection="0"/>
    <xf numFmtId="0" fontId="41" fillId="22" borderId="0" applyNumberFormat="0" applyBorder="0" applyAlignment="0" applyProtection="0"/>
    <xf numFmtId="0" fontId="41" fillId="22" borderId="0" applyNumberFormat="0" applyBorder="0" applyAlignment="0" applyProtection="0"/>
    <xf numFmtId="0" fontId="57" fillId="4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57" fillId="47"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57" fillId="49"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57" fillId="45"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57" fillId="50"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57" fillId="47"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57" fillId="52"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7" fillId="53"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57" fillId="54"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57" fillId="52"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57" fillId="51"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57" fillId="47" borderId="0" applyNumberFormat="0" applyBorder="0" applyAlignment="0" applyProtection="0"/>
    <xf numFmtId="0" fontId="56" fillId="24" borderId="0" applyNumberFormat="0" applyBorder="0" applyAlignment="0" applyProtection="0"/>
    <xf numFmtId="0" fontId="58" fillId="55" borderId="0" applyNumberFormat="0" applyBorder="0" applyAlignment="0" applyProtection="0"/>
    <xf numFmtId="0" fontId="56" fillId="28" borderId="0" applyNumberFormat="0" applyBorder="0" applyAlignment="0" applyProtection="0"/>
    <xf numFmtId="0" fontId="58" fillId="53" borderId="0" applyNumberFormat="0" applyBorder="0" applyAlignment="0" applyProtection="0"/>
    <xf numFmtId="0" fontId="56" fillId="32" borderId="0" applyNumberFormat="0" applyBorder="0" applyAlignment="0" applyProtection="0"/>
    <xf numFmtId="0" fontId="58" fillId="54" borderId="0" applyNumberFormat="0" applyBorder="0" applyAlignment="0" applyProtection="0"/>
    <xf numFmtId="0" fontId="56" fillId="36" borderId="0" applyNumberFormat="0" applyBorder="0" applyAlignment="0" applyProtection="0"/>
    <xf numFmtId="0" fontId="58" fillId="52" borderId="0" applyNumberFormat="0" applyBorder="0" applyAlignment="0" applyProtection="0"/>
    <xf numFmtId="0" fontId="56" fillId="40" borderId="0" applyNumberFormat="0" applyBorder="0" applyAlignment="0" applyProtection="0"/>
    <xf numFmtId="0" fontId="58" fillId="55" borderId="0" applyNumberFormat="0" applyBorder="0" applyAlignment="0" applyProtection="0"/>
    <xf numFmtId="0" fontId="56" fillId="44" borderId="0" applyNumberFormat="0" applyBorder="0" applyAlignment="0" applyProtection="0"/>
    <xf numFmtId="0" fontId="58" fillId="47" borderId="0" applyNumberFormat="0" applyBorder="0" applyAlignment="0" applyProtection="0"/>
    <xf numFmtId="0" fontId="56" fillId="21" borderId="0" applyNumberFormat="0" applyBorder="0" applyAlignment="0" applyProtection="0"/>
    <xf numFmtId="0" fontId="58" fillId="55" borderId="0" applyNumberFormat="0" applyBorder="0" applyAlignment="0" applyProtection="0"/>
    <xf numFmtId="0" fontId="56" fillId="25" borderId="0" applyNumberFormat="0" applyBorder="0" applyAlignment="0" applyProtection="0"/>
    <xf numFmtId="0" fontId="58" fillId="56" borderId="0" applyNumberFormat="0" applyBorder="0" applyAlignment="0" applyProtection="0"/>
    <xf numFmtId="0" fontId="56" fillId="29" borderId="0" applyNumberFormat="0" applyBorder="0" applyAlignment="0" applyProtection="0"/>
    <xf numFmtId="0" fontId="58" fillId="57" borderId="0" applyNumberFormat="0" applyBorder="0" applyAlignment="0" applyProtection="0"/>
    <xf numFmtId="0" fontId="56" fillId="33" borderId="0" applyNumberFormat="0" applyBorder="0" applyAlignment="0" applyProtection="0"/>
    <xf numFmtId="0" fontId="58" fillId="58" borderId="0" applyNumberFormat="0" applyBorder="0" applyAlignment="0" applyProtection="0"/>
    <xf numFmtId="0" fontId="56" fillId="37" borderId="0" applyNumberFormat="0" applyBorder="0" applyAlignment="0" applyProtection="0"/>
    <xf numFmtId="0" fontId="58" fillId="55" borderId="0" applyNumberFormat="0" applyBorder="0" applyAlignment="0" applyProtection="0"/>
    <xf numFmtId="0" fontId="56" fillId="41" borderId="0" applyNumberFormat="0" applyBorder="0" applyAlignment="0" applyProtection="0"/>
    <xf numFmtId="0" fontId="58" fillId="59" borderId="0" applyNumberFormat="0" applyBorder="0" applyAlignment="0" applyProtection="0"/>
    <xf numFmtId="0" fontId="46" fillId="15" borderId="0" applyNumberFormat="0" applyBorder="0" applyAlignment="0" applyProtection="0"/>
    <xf numFmtId="0" fontId="59" fillId="46" borderId="0" applyNumberFormat="0" applyBorder="0" applyAlignment="0" applyProtection="0"/>
    <xf numFmtId="0" fontId="50" fillId="18" borderId="20" applyNumberFormat="0" applyAlignment="0" applyProtection="0"/>
    <xf numFmtId="0" fontId="60" fillId="45" borderId="26" applyNumberFormat="0" applyAlignment="0" applyProtection="0"/>
    <xf numFmtId="0" fontId="52" fillId="19" borderId="23" applyNumberFormat="0" applyAlignment="0" applyProtection="0"/>
    <xf numFmtId="0" fontId="61" fillId="60" borderId="27" applyNumberFormat="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4" fillId="0" borderId="0" applyNumberFormat="0" applyFill="0" applyBorder="0" applyAlignment="0" applyProtection="0"/>
    <xf numFmtId="0" fontId="62" fillId="0" borderId="0" applyNumberFormat="0" applyFill="0" applyBorder="0" applyAlignment="0" applyProtection="0"/>
    <xf numFmtId="0" fontId="45" fillId="14" borderId="0" applyNumberFormat="0" applyBorder="0" applyAlignment="0" applyProtection="0"/>
    <xf numFmtId="0" fontId="63" fillId="48" borderId="0" applyNumberFormat="0" applyBorder="0" applyAlignment="0" applyProtection="0"/>
    <xf numFmtId="0" fontId="42" fillId="0" borderId="17" applyNumberFormat="0" applyFill="0" applyAlignment="0" applyProtection="0"/>
    <xf numFmtId="0" fontId="64" fillId="0" borderId="28" applyNumberFormat="0" applyFill="0" applyAlignment="0" applyProtection="0"/>
    <xf numFmtId="0" fontId="43" fillId="0" borderId="18" applyNumberFormat="0" applyFill="0" applyAlignment="0" applyProtection="0"/>
    <xf numFmtId="0" fontId="65" fillId="0" borderId="29" applyNumberFormat="0" applyFill="0" applyAlignment="0" applyProtection="0"/>
    <xf numFmtId="0" fontId="44" fillId="0" borderId="19" applyNumberFormat="0" applyFill="0" applyAlignment="0" applyProtection="0"/>
    <xf numFmtId="0" fontId="66" fillId="0" borderId="30" applyNumberFormat="0" applyFill="0" applyAlignment="0" applyProtection="0"/>
    <xf numFmtId="0" fontId="44" fillId="0" borderId="0" applyNumberFormat="0" applyFill="0" applyBorder="0" applyAlignment="0" applyProtection="0"/>
    <xf numFmtId="0" fontId="66" fillId="0" borderId="0" applyNumberFormat="0" applyFill="0" applyBorder="0" applyAlignment="0" applyProtection="0"/>
    <xf numFmtId="0" fontId="74" fillId="0" borderId="0" applyNumberFormat="0" applyFill="0" applyBorder="0" applyAlignment="0" applyProtection="0"/>
    <xf numFmtId="0" fontId="48" fillId="17" borderId="20" applyNumberFormat="0" applyAlignment="0" applyProtection="0"/>
    <xf numFmtId="0" fontId="67" fillId="47" borderId="26" applyNumberFormat="0" applyAlignment="0" applyProtection="0"/>
    <xf numFmtId="0" fontId="51" fillId="0" borderId="22" applyNumberFormat="0" applyFill="0" applyAlignment="0" applyProtection="0"/>
    <xf numFmtId="0" fontId="68" fillId="0" borderId="31" applyNumberFormat="0" applyFill="0" applyAlignment="0" applyProtection="0"/>
    <xf numFmtId="0" fontId="47" fillId="16" borderId="0" applyNumberFormat="0" applyBorder="0" applyAlignment="0" applyProtection="0"/>
    <xf numFmtId="0" fontId="69" fillId="54" borderId="0" applyNumberFormat="0" applyBorder="0" applyAlignment="0" applyProtection="0"/>
    <xf numFmtId="0" fontId="41" fillId="0" borderId="0"/>
    <xf numFmtId="0" fontId="4" fillId="0" borderId="0"/>
    <xf numFmtId="0" fontId="41" fillId="20" borderId="24" applyNumberFormat="0" applyFont="0" applyAlignment="0" applyProtection="0"/>
    <xf numFmtId="0" fontId="41" fillId="20" borderId="24" applyNumberFormat="0" applyFont="0" applyAlignment="0" applyProtection="0"/>
    <xf numFmtId="0" fontId="4" fillId="49" borderId="32" applyNumberFormat="0" applyFont="0" applyAlignment="0" applyProtection="0"/>
    <xf numFmtId="0" fontId="49" fillId="18" borderId="21" applyNumberFormat="0" applyAlignment="0" applyProtection="0"/>
    <xf numFmtId="0" fontId="70" fillId="45" borderId="33" applyNumberFormat="0" applyAlignment="0" applyProtection="0"/>
    <xf numFmtId="9" fontId="4" fillId="0" borderId="0" applyFont="0" applyFill="0" applyBorder="0" applyAlignment="0" applyProtection="0"/>
    <xf numFmtId="0" fontId="75" fillId="0" borderId="0" applyNumberFormat="0" applyFill="0" applyBorder="0" applyAlignment="0" applyProtection="0"/>
    <xf numFmtId="0" fontId="71" fillId="0" borderId="0" applyNumberFormat="0" applyFill="0" applyBorder="0" applyAlignment="0" applyProtection="0"/>
    <xf numFmtId="0" fontId="55" fillId="0" borderId="25" applyNumberFormat="0" applyFill="0" applyAlignment="0" applyProtection="0"/>
    <xf numFmtId="0" fontId="72" fillId="0" borderId="34" applyNumberFormat="0" applyFill="0" applyAlignment="0" applyProtection="0"/>
    <xf numFmtId="0" fontId="53" fillId="0" borderId="0" applyNumberFormat="0" applyFill="0" applyBorder="0" applyAlignment="0" applyProtection="0"/>
    <xf numFmtId="0" fontId="73" fillId="0" borderId="0" applyNumberFormat="0" applyFill="0" applyBorder="0" applyAlignment="0" applyProtection="0"/>
    <xf numFmtId="9" fontId="1" fillId="0" borderId="0" applyFont="0" applyFill="0" applyBorder="0" applyAlignment="0" applyProtection="0"/>
    <xf numFmtId="0" fontId="41" fillId="0" borderId="0"/>
    <xf numFmtId="0" fontId="41" fillId="0" borderId="0"/>
  </cellStyleXfs>
  <cellXfs count="194">
    <xf numFmtId="0" fontId="0" fillId="0" borderId="0" xfId="0"/>
    <xf numFmtId="0" fontId="1" fillId="0" borderId="0" xfId="1"/>
    <xf numFmtId="0" fontId="2" fillId="0" borderId="0" xfId="1" applyFont="1"/>
    <xf numFmtId="0" fontId="3" fillId="0" borderId="0" xfId="1" applyFont="1"/>
    <xf numFmtId="3" fontId="4" fillId="2" borderId="1" xfId="2" applyNumberFormat="1" applyFont="1" applyFill="1" applyBorder="1" applyAlignment="1" applyProtection="1">
      <alignment horizontal="center" vertical="center" wrapText="1"/>
      <protection hidden="1"/>
    </xf>
    <xf numFmtId="0" fontId="5" fillId="3" borderId="1" xfId="2" applyFont="1" applyFill="1" applyBorder="1" applyAlignment="1" applyProtection="1">
      <alignment horizontal="left" vertical="center" wrapText="1"/>
      <protection hidden="1"/>
    </xf>
    <xf numFmtId="0" fontId="1" fillId="0" borderId="0" xfId="1" applyProtection="1"/>
    <xf numFmtId="0" fontId="4" fillId="4" borderId="2" xfId="2" applyFont="1" applyFill="1" applyBorder="1" applyAlignment="1" applyProtection="1">
      <alignment vertical="center" wrapText="1"/>
      <protection hidden="1"/>
    </xf>
    <xf numFmtId="0" fontId="4" fillId="4" borderId="3" xfId="2" applyFont="1" applyFill="1" applyBorder="1" applyAlignment="1" applyProtection="1">
      <alignment vertical="center" wrapText="1"/>
      <protection hidden="1"/>
    </xf>
    <xf numFmtId="0" fontId="4" fillId="4" borderId="4" xfId="2" applyFont="1" applyFill="1" applyBorder="1" applyAlignment="1" applyProtection="1">
      <alignment vertical="center" wrapText="1"/>
      <protection hidden="1"/>
    </xf>
    <xf numFmtId="0" fontId="4" fillId="4" borderId="5" xfId="2" applyFont="1" applyFill="1" applyBorder="1" applyAlignment="1" applyProtection="1">
      <alignment vertical="center" wrapText="1"/>
      <protection hidden="1"/>
    </xf>
    <xf numFmtId="3" fontId="6" fillId="2" borderId="1" xfId="1" applyNumberFormat="1" applyFont="1" applyFill="1" applyBorder="1" applyAlignment="1" applyProtection="1">
      <alignment horizontal="center" vertical="center"/>
      <protection hidden="1"/>
    </xf>
    <xf numFmtId="0" fontId="1" fillId="0" borderId="0" xfId="1" applyProtection="1">
      <protection hidden="1"/>
    </xf>
    <xf numFmtId="0" fontId="7" fillId="3" borderId="1" xfId="2" applyFont="1" applyFill="1" applyBorder="1" applyAlignment="1" applyProtection="1">
      <alignment horizontal="left" vertical="center" wrapText="1"/>
    </xf>
    <xf numFmtId="3" fontId="17" fillId="3" borderId="7" xfId="3" applyNumberFormat="1" applyFont="1" applyFill="1" applyBorder="1" applyAlignment="1">
      <alignment horizontal="left" vertical="center" wrapText="1"/>
    </xf>
    <xf numFmtId="0" fontId="1" fillId="0" borderId="0" xfId="1" applyAlignment="1">
      <alignment vertical="center"/>
    </xf>
    <xf numFmtId="0" fontId="1" fillId="0" borderId="0" xfId="1" applyBorder="1"/>
    <xf numFmtId="0" fontId="18" fillId="0" borderId="0" xfId="1" applyFont="1" applyFill="1" applyBorder="1" applyAlignment="1" applyProtection="1"/>
    <xf numFmtId="0" fontId="16" fillId="0" borderId="0" xfId="2" applyFont="1" applyFill="1" applyBorder="1" applyAlignment="1" applyProtection="1">
      <alignment vertical="center" wrapText="1"/>
      <protection hidden="1"/>
    </xf>
    <xf numFmtId="0" fontId="20" fillId="0" borderId="0" xfId="1" applyFont="1"/>
    <xf numFmtId="0" fontId="21" fillId="0" borderId="0" xfId="1" applyFont="1" applyFill="1" applyBorder="1" applyAlignment="1" applyProtection="1"/>
    <xf numFmtId="0" fontId="22" fillId="0" borderId="0" xfId="1" applyFont="1" applyBorder="1" applyAlignment="1" applyProtection="1">
      <alignment vertical="center"/>
    </xf>
    <xf numFmtId="0" fontId="23" fillId="0" borderId="0" xfId="1" applyFont="1" applyBorder="1" applyAlignment="1" applyProtection="1">
      <alignment vertical="center"/>
    </xf>
    <xf numFmtId="0" fontId="7" fillId="3" borderId="1" xfId="2" applyFont="1" applyFill="1" applyBorder="1" applyAlignment="1" applyProtection="1">
      <alignment horizontal="center" vertical="center" wrapText="1"/>
    </xf>
    <xf numFmtId="0" fontId="24" fillId="0" borderId="0" xfId="1" applyFont="1"/>
    <xf numFmtId="0" fontId="25" fillId="0" borderId="0" xfId="2" applyFont="1" applyProtection="1"/>
    <xf numFmtId="0" fontId="26" fillId="3" borderId="8" xfId="2" applyFont="1" applyFill="1" applyBorder="1" applyAlignment="1" applyProtection="1">
      <alignment horizontal="left" vertical="top" wrapText="1"/>
      <protection hidden="1"/>
    </xf>
    <xf numFmtId="0" fontId="4" fillId="0" borderId="0" xfId="2" applyProtection="1"/>
    <xf numFmtId="0" fontId="27" fillId="0" borderId="1" xfId="2" applyFont="1" applyFill="1" applyBorder="1" applyAlignment="1" applyProtection="1">
      <alignment horizontal="center" vertical="center" wrapText="1"/>
      <protection hidden="1"/>
    </xf>
    <xf numFmtId="0" fontId="28" fillId="4" borderId="3" xfId="2" applyFont="1" applyFill="1" applyBorder="1" applyAlignment="1" applyProtection="1">
      <alignment vertical="center" wrapText="1"/>
      <protection hidden="1"/>
    </xf>
    <xf numFmtId="0" fontId="28" fillId="4" borderId="2" xfId="2" applyFont="1" applyFill="1" applyBorder="1" applyAlignment="1" applyProtection="1">
      <alignment vertical="center" wrapText="1"/>
      <protection hidden="1"/>
    </xf>
    <xf numFmtId="0" fontId="4" fillId="0" borderId="0" xfId="2" applyFont="1" applyFill="1" applyProtection="1"/>
    <xf numFmtId="0" fontId="30" fillId="0" borderId="1" xfId="2" applyFont="1" applyFill="1" applyBorder="1" applyAlignment="1" applyProtection="1">
      <alignment horizontal="left" vertical="center" wrapText="1"/>
      <protection hidden="1"/>
    </xf>
    <xf numFmtId="0" fontId="7" fillId="3" borderId="1" xfId="2" applyFont="1" applyFill="1" applyBorder="1" applyAlignment="1" applyProtection="1">
      <alignment horizontal="left" vertical="center" wrapText="1"/>
      <protection hidden="1"/>
    </xf>
    <xf numFmtId="3" fontId="4" fillId="2" borderId="1" xfId="2" applyNumberFormat="1" applyFont="1" applyFill="1" applyBorder="1" applyAlignment="1" applyProtection="1">
      <alignment horizontal="center" vertical="center"/>
      <protection hidden="1"/>
    </xf>
    <xf numFmtId="0" fontId="28" fillId="4" borderId="3" xfId="2" applyFont="1" applyFill="1" applyBorder="1" applyAlignment="1" applyProtection="1">
      <alignment horizontal="center" vertical="center" wrapText="1"/>
      <protection hidden="1"/>
    </xf>
    <xf numFmtId="0" fontId="28" fillId="4" borderId="2" xfId="2" applyFont="1" applyFill="1" applyBorder="1" applyAlignment="1" applyProtection="1">
      <alignment horizontal="center" vertical="center" wrapText="1"/>
      <protection hidden="1"/>
    </xf>
    <xf numFmtId="0" fontId="4" fillId="0" borderId="0" xfId="2" applyFont="1" applyProtection="1"/>
    <xf numFmtId="3" fontId="4" fillId="2" borderId="8" xfId="2" applyNumberFormat="1" applyFont="1" applyFill="1" applyBorder="1" applyAlignment="1" applyProtection="1">
      <alignment horizontal="center" vertical="center" wrapText="1"/>
      <protection hidden="1"/>
    </xf>
    <xf numFmtId="9" fontId="0" fillId="0" borderId="0" xfId="4" applyFont="1"/>
    <xf numFmtId="0" fontId="6" fillId="0" borderId="0" xfId="0" applyFont="1"/>
    <xf numFmtId="0" fontId="1" fillId="0" borderId="0" xfId="1" applyAlignment="1">
      <alignment vertical="top"/>
    </xf>
    <xf numFmtId="0" fontId="1" fillId="0" borderId="0" xfId="1" applyFill="1" applyAlignment="1">
      <alignment vertical="top"/>
    </xf>
    <xf numFmtId="0" fontId="1" fillId="5" borderId="0" xfId="1" applyFill="1" applyAlignment="1">
      <alignment vertical="top"/>
    </xf>
    <xf numFmtId="0" fontId="15" fillId="11" borderId="1" xfId="1" applyFont="1" applyFill="1" applyBorder="1" applyAlignment="1" applyProtection="1">
      <alignment horizontal="left" vertical="top"/>
    </xf>
    <xf numFmtId="0" fontId="34" fillId="12" borderId="1" xfId="1" applyFont="1" applyFill="1" applyBorder="1" applyAlignment="1" applyProtection="1">
      <alignment horizontal="left" vertical="top"/>
    </xf>
    <xf numFmtId="0" fontId="35" fillId="9" borderId="1" xfId="1" applyFont="1" applyFill="1" applyBorder="1" applyAlignment="1" applyProtection="1">
      <alignment horizontal="left" vertical="top"/>
    </xf>
    <xf numFmtId="0" fontId="36" fillId="9" borderId="1" xfId="1" applyFont="1" applyFill="1" applyBorder="1" applyAlignment="1" applyProtection="1">
      <alignment horizontal="left" vertical="top"/>
    </xf>
    <xf numFmtId="0" fontId="6" fillId="0" borderId="0" xfId="1" applyFont="1" applyAlignment="1" applyProtection="1">
      <alignment horizontal="left" vertical="top"/>
    </xf>
    <xf numFmtId="0" fontId="6" fillId="0" borderId="0" xfId="1" applyFont="1" applyFill="1" applyAlignment="1">
      <alignment vertical="top"/>
    </xf>
    <xf numFmtId="0" fontId="3" fillId="10" borderId="0" xfId="0" applyFont="1" applyFill="1" applyBorder="1" applyAlignment="1" applyProtection="1">
      <alignment horizontal="center" vertical="center" wrapText="1"/>
    </xf>
    <xf numFmtId="0" fontId="19" fillId="10" borderId="0" xfId="0" applyFont="1" applyFill="1" applyBorder="1" applyAlignment="1" applyProtection="1">
      <alignment horizontal="center" vertical="center" wrapText="1"/>
    </xf>
    <xf numFmtId="0" fontId="31" fillId="0" borderId="0" xfId="1" applyFont="1" applyFill="1" applyBorder="1" applyAlignment="1">
      <alignment horizontal="center"/>
    </xf>
    <xf numFmtId="0" fontId="33" fillId="0" borderId="0" xfId="1" applyFont="1" applyFill="1" applyBorder="1" applyAlignment="1">
      <alignment vertical="center"/>
    </xf>
    <xf numFmtId="0" fontId="17" fillId="3" borderId="1" xfId="1" applyFont="1" applyFill="1" applyBorder="1" applyAlignment="1">
      <alignment horizontal="left" vertical="center" wrapText="1"/>
    </xf>
    <xf numFmtId="3" fontId="17" fillId="3" borderId="1" xfId="3" applyNumberFormat="1" applyFont="1" applyFill="1" applyBorder="1" applyAlignment="1">
      <alignment horizontal="left" vertical="center" wrapText="1"/>
    </xf>
    <xf numFmtId="0" fontId="17" fillId="3" borderId="5" xfId="1" applyFont="1" applyFill="1" applyBorder="1" applyAlignment="1">
      <alignment horizontal="left" vertical="center" wrapText="1"/>
    </xf>
    <xf numFmtId="3" fontId="17" fillId="3" borderId="5" xfId="3" applyNumberFormat="1" applyFont="1" applyFill="1" applyBorder="1" applyAlignment="1">
      <alignment horizontal="left" vertical="center" wrapText="1"/>
    </xf>
    <xf numFmtId="0" fontId="1" fillId="0" borderId="0" xfId="1" applyAlignment="1">
      <alignment horizontal="left"/>
    </xf>
    <xf numFmtId="0" fontId="37" fillId="0" borderId="0" xfId="1" applyFont="1" applyFill="1" applyBorder="1" applyAlignment="1">
      <alignment horizontal="center" vertical="center" wrapText="1"/>
    </xf>
    <xf numFmtId="0" fontId="38" fillId="3" borderId="8" xfId="2" applyFont="1" applyFill="1" applyBorder="1" applyAlignment="1" applyProtection="1">
      <alignment horizontal="left" vertical="top" wrapText="1"/>
      <protection hidden="1"/>
    </xf>
    <xf numFmtId="0" fontId="6" fillId="0" borderId="0" xfId="1" applyFont="1" applyFill="1" applyBorder="1" applyAlignment="1" applyProtection="1">
      <alignment horizontal="left" vertical="top"/>
    </xf>
    <xf numFmtId="0" fontId="32" fillId="0" borderId="0" xfId="1" applyFont="1"/>
    <xf numFmtId="0" fontId="30" fillId="5" borderId="6" xfId="2" applyFont="1" applyFill="1" applyBorder="1" applyAlignment="1" applyProtection="1">
      <alignment horizontal="left" vertical="center" wrapText="1"/>
      <protection hidden="1"/>
    </xf>
    <xf numFmtId="4" fontId="29" fillId="0" borderId="1" xfId="2" applyNumberFormat="1" applyFont="1" applyFill="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protection locked="0"/>
    </xf>
    <xf numFmtId="2" fontId="29" fillId="0" borderId="1" xfId="2" applyNumberFormat="1" applyFont="1" applyFill="1" applyBorder="1" applyAlignment="1" applyProtection="1">
      <alignment horizontal="center" vertical="center" wrapText="1"/>
      <protection locked="0"/>
    </xf>
    <xf numFmtId="9" fontId="4" fillId="0" borderId="1" xfId="2" applyNumberFormat="1" applyFont="1" applyFill="1" applyBorder="1" applyAlignment="1" applyProtection="1">
      <alignment horizontal="center" vertical="center" wrapText="1"/>
      <protection locked="0"/>
    </xf>
    <xf numFmtId="3" fontId="6" fillId="0" borderId="1" xfId="1" applyNumberFormat="1" applyFont="1" applyFill="1" applyBorder="1" applyAlignment="1" applyProtection="1">
      <alignment horizontal="center" vertical="center"/>
      <protection locked="0"/>
    </xf>
    <xf numFmtId="0" fontId="3" fillId="0" borderId="0" xfId="1" applyFont="1" applyProtection="1">
      <protection hidden="1"/>
    </xf>
    <xf numFmtId="0" fontId="2" fillId="0" borderId="0" xfId="1" applyFont="1" applyProtection="1">
      <protection hidden="1"/>
    </xf>
    <xf numFmtId="0" fontId="30" fillId="5" borderId="6" xfId="2" applyFont="1" applyFill="1" applyBorder="1" applyAlignment="1" applyProtection="1">
      <alignment horizontal="left" vertical="center" wrapText="1"/>
    </xf>
    <xf numFmtId="0" fontId="12" fillId="0" borderId="16" xfId="1" applyFont="1" applyBorder="1" applyAlignment="1" applyProtection="1">
      <alignment vertical="center"/>
      <protection locked="0"/>
    </xf>
    <xf numFmtId="0" fontId="1" fillId="0" borderId="1" xfId="1" applyFill="1" applyBorder="1" applyAlignment="1" applyProtection="1">
      <alignment horizontal="center" vertical="center" wrapText="1"/>
      <protection locked="0" hidden="1"/>
    </xf>
    <xf numFmtId="0" fontId="5" fillId="3" borderId="1" xfId="2" applyFont="1" applyFill="1" applyBorder="1" applyAlignment="1" applyProtection="1">
      <alignment horizontal="left" vertical="center" wrapText="1"/>
      <protection locked="0"/>
    </xf>
    <xf numFmtId="0" fontId="9" fillId="0" borderId="1" xfId="2" applyFont="1" applyFill="1" applyBorder="1" applyAlignment="1" applyProtection="1">
      <alignment horizontal="center" vertical="center" wrapText="1"/>
      <protection hidden="1"/>
    </xf>
    <xf numFmtId="0" fontId="37" fillId="5" borderId="0" xfId="2" applyFont="1" applyFill="1" applyBorder="1" applyAlignment="1" applyProtection="1">
      <alignment horizontal="center" vertical="center" wrapText="1"/>
      <protection hidden="1"/>
    </xf>
    <xf numFmtId="0" fontId="37" fillId="5" borderId="0" xfId="1" applyFont="1" applyFill="1" applyBorder="1" applyAlignment="1">
      <alignment horizontal="center" vertical="center"/>
    </xf>
    <xf numFmtId="0" fontId="1" fillId="5" borderId="0" xfId="1" applyFill="1"/>
    <xf numFmtId="0" fontId="6" fillId="0" borderId="0" xfId="1" applyFont="1" applyAlignment="1" applyProtection="1">
      <alignment horizontal="justify" vertical="top"/>
    </xf>
    <xf numFmtId="0" fontId="6" fillId="0" borderId="0" xfId="1" applyFont="1" applyFill="1" applyAlignment="1">
      <alignment horizontal="justify" vertical="top"/>
    </xf>
    <xf numFmtId="0" fontId="6" fillId="0" borderId="0" xfId="1" applyFont="1" applyAlignment="1">
      <alignment horizontal="justify" vertical="top"/>
    </xf>
    <xf numFmtId="0" fontId="1" fillId="0" borderId="0" xfId="1" applyAlignment="1">
      <alignment horizontal="justify" vertical="top"/>
    </xf>
    <xf numFmtId="0" fontId="15" fillId="11" borderId="3" xfId="1" applyFont="1" applyFill="1" applyBorder="1" applyAlignment="1" applyProtection="1">
      <alignment horizontal="justify" vertical="top"/>
    </xf>
    <xf numFmtId="0" fontId="35" fillId="9" borderId="2" xfId="1" applyFont="1" applyFill="1" applyBorder="1" applyAlignment="1" applyProtection="1">
      <alignment horizontal="left" vertical="top"/>
    </xf>
    <xf numFmtId="0" fontId="6" fillId="0" borderId="0" xfId="1" applyFont="1" applyBorder="1" applyAlignment="1" applyProtection="1">
      <alignment horizontal="justify" vertical="top"/>
    </xf>
    <xf numFmtId="0" fontId="34" fillId="12" borderId="0" xfId="1" applyFont="1" applyFill="1" applyBorder="1" applyAlignment="1" applyProtection="1">
      <alignment horizontal="justify" vertical="top"/>
    </xf>
    <xf numFmtId="0" fontId="39" fillId="0" borderId="0" xfId="0" applyFont="1" applyBorder="1" applyAlignment="1">
      <alignment horizontal="justify" vertical="top"/>
    </xf>
    <xf numFmtId="0" fontId="1" fillId="0" borderId="0" xfId="1" applyFont="1" applyBorder="1" applyAlignment="1">
      <alignment horizontal="justify" vertical="top"/>
    </xf>
    <xf numFmtId="0" fontId="39" fillId="0" borderId="0" xfId="0" applyFont="1" applyBorder="1" applyAlignment="1">
      <alignment vertical="center" wrapText="1"/>
    </xf>
    <xf numFmtId="0" fontId="6" fillId="0" borderId="0" xfId="1" applyFont="1" applyAlignment="1">
      <alignment vertical="top" wrapText="1"/>
    </xf>
    <xf numFmtId="0" fontId="4" fillId="0" borderId="0" xfId="0" applyFont="1" applyBorder="1" applyAlignment="1">
      <alignment vertical="center" wrapText="1"/>
    </xf>
    <xf numFmtId="0" fontId="6" fillId="0" borderId="0" xfId="1" applyFont="1" applyAlignment="1">
      <alignment vertical="top"/>
    </xf>
    <xf numFmtId="0" fontId="6" fillId="0" borderId="0" xfId="0" applyFont="1" applyAlignment="1">
      <alignment wrapText="1"/>
    </xf>
    <xf numFmtId="3" fontId="4" fillId="0" borderId="1" xfId="2" applyNumberFormat="1" applyFont="1" applyFill="1" applyBorder="1" applyAlignment="1" applyProtection="1">
      <alignment horizontal="center" vertical="center" wrapText="1"/>
      <protection locked="0"/>
    </xf>
    <xf numFmtId="4" fontId="76" fillId="0" borderId="35" xfId="0" applyNumberFormat="1" applyFont="1" applyBorder="1" applyAlignment="1" applyProtection="1">
      <alignment horizontal="center" vertical="center"/>
      <protection locked="0"/>
    </xf>
    <xf numFmtId="3" fontId="6" fillId="0" borderId="1" xfId="1" applyNumberFormat="1" applyFont="1" applyBorder="1" applyAlignment="1" applyProtection="1">
      <alignment horizontal="center" vertical="center"/>
      <protection locked="0"/>
    </xf>
    <xf numFmtId="0" fontId="1" fillId="0" borderId="1" xfId="1" applyFill="1" applyBorder="1" applyAlignment="1" applyProtection="1">
      <alignment horizontal="center" vertical="center"/>
      <protection locked="0" hidden="1"/>
    </xf>
    <xf numFmtId="0" fontId="7" fillId="3" borderId="1"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left" vertical="center" wrapText="1"/>
      <protection hidden="1"/>
    </xf>
    <xf numFmtId="0" fontId="10" fillId="2" borderId="1" xfId="2" applyFont="1" applyFill="1" applyBorder="1" applyAlignment="1" applyProtection="1">
      <alignment horizontal="center" vertical="center" wrapText="1"/>
      <protection hidden="1"/>
    </xf>
    <xf numFmtId="3" fontId="4" fillId="0" borderId="1" xfId="2" applyNumberFormat="1" applyFont="1" applyFill="1" applyBorder="1" applyAlignment="1" applyProtection="1">
      <alignment horizontal="center" vertical="center" wrapText="1"/>
      <protection locked="0" hidden="1"/>
    </xf>
    <xf numFmtId="0" fontId="6"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3" fontId="7" fillId="6" borderId="1" xfId="3" applyNumberFormat="1" applyFont="1" applyFill="1" applyBorder="1" applyAlignment="1">
      <alignment horizontal="left" vertical="center" wrapText="1"/>
    </xf>
    <xf numFmtId="3" fontId="16" fillId="2" borderId="1" xfId="3" applyNumberFormat="1" applyFont="1" applyFill="1" applyBorder="1" applyAlignment="1">
      <alignment horizontal="center" vertical="center" wrapText="1"/>
    </xf>
    <xf numFmtId="3" fontId="16" fillId="2" borderId="6" xfId="3" applyNumberFormat="1" applyFont="1" applyFill="1" applyBorder="1" applyAlignment="1">
      <alignment horizontal="center" vertical="center" wrapText="1"/>
    </xf>
    <xf numFmtId="3" fontId="16" fillId="2" borderId="15" xfId="3" applyNumberFormat="1" applyFont="1" applyFill="1" applyBorder="1" applyAlignment="1">
      <alignment horizontal="center" vertical="center" wrapText="1"/>
    </xf>
    <xf numFmtId="3" fontId="16" fillId="2" borderId="0" xfId="3" applyNumberFormat="1" applyFont="1" applyFill="1" applyBorder="1" applyAlignment="1">
      <alignment horizontal="center" vertical="center" wrapText="1"/>
    </xf>
    <xf numFmtId="0" fontId="4" fillId="5" borderId="1" xfId="2" applyFont="1" applyFill="1" applyBorder="1" applyAlignment="1">
      <alignment horizontal="left" vertical="center" wrapText="1"/>
    </xf>
    <xf numFmtId="3" fontId="14" fillId="13" borderId="7" xfId="3" applyNumberFormat="1" applyFont="1" applyFill="1" applyBorder="1" applyAlignment="1">
      <alignment horizontal="left" vertical="center" wrapText="1"/>
    </xf>
    <xf numFmtId="3" fontId="14" fillId="13" borderId="3" xfId="3" applyNumberFormat="1" applyFont="1" applyFill="1" applyBorder="1" applyAlignment="1">
      <alignment horizontal="left" vertical="center" wrapText="1"/>
    </xf>
    <xf numFmtId="3" fontId="14" fillId="13" borderId="2" xfId="3" applyNumberFormat="1" applyFont="1" applyFill="1" applyBorder="1" applyAlignment="1">
      <alignment horizontal="left" vertical="center" wrapText="1"/>
    </xf>
    <xf numFmtId="3" fontId="14" fillId="13" borderId="1" xfId="3" applyNumberFormat="1" applyFont="1" applyFill="1" applyBorder="1" applyAlignment="1">
      <alignment horizontal="left" vertical="center" wrapText="1"/>
    </xf>
    <xf numFmtId="3" fontId="7" fillId="6" borderId="7" xfId="3" applyNumberFormat="1" applyFont="1" applyFill="1" applyBorder="1" applyAlignment="1">
      <alignment horizontal="left" vertical="center" wrapText="1"/>
    </xf>
    <xf numFmtId="3" fontId="7" fillId="6" borderId="3" xfId="3" applyNumberFormat="1" applyFont="1" applyFill="1" applyBorder="1" applyAlignment="1">
      <alignment horizontal="left" vertical="center" wrapText="1"/>
    </xf>
    <xf numFmtId="3" fontId="7" fillId="6" borderId="2" xfId="3" applyNumberFormat="1" applyFont="1" applyFill="1" applyBorder="1" applyAlignment="1">
      <alignment horizontal="left" vertical="center" wrapText="1"/>
    </xf>
    <xf numFmtId="0" fontId="16" fillId="5" borderId="0" xfId="0" applyFont="1" applyFill="1" applyBorder="1" applyAlignment="1" applyProtection="1">
      <alignment horizontal="left" vertical="center" wrapText="1"/>
    </xf>
    <xf numFmtId="0" fontId="13" fillId="3" borderId="13"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3" fillId="3" borderId="5" xfId="2" applyFont="1" applyFill="1" applyBorder="1" applyAlignment="1">
      <alignment horizontal="left" vertical="center" wrapText="1"/>
    </xf>
    <xf numFmtId="0" fontId="14" fillId="5" borderId="13"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9" xfId="2" applyFont="1" applyFill="1" applyBorder="1" applyAlignment="1">
      <alignment horizontal="left" vertical="center" wrapText="1"/>
    </xf>
    <xf numFmtId="0" fontId="18" fillId="7" borderId="0" xfId="1" applyFont="1" applyFill="1" applyBorder="1" applyAlignment="1" applyProtection="1">
      <alignment horizontal="center"/>
    </xf>
    <xf numFmtId="0" fontId="19" fillId="0" borderId="1" xfId="1" applyFont="1" applyFill="1" applyBorder="1" applyAlignment="1" applyProtection="1">
      <alignment horizontal="center" vertical="center"/>
      <protection locked="0" hidden="1"/>
    </xf>
    <xf numFmtId="0" fontId="1" fillId="0" borderId="1" xfId="1" applyFill="1" applyBorder="1" applyAlignment="1" applyProtection="1">
      <alignment horizontal="center" vertical="center"/>
      <protection locked="0" hidden="1"/>
    </xf>
    <xf numFmtId="0" fontId="19" fillId="0" borderId="7" xfId="1" applyFont="1" applyFill="1" applyBorder="1" applyAlignment="1" applyProtection="1">
      <alignment horizontal="center" vertical="center"/>
      <protection locked="0" hidden="1"/>
    </xf>
    <xf numFmtId="0" fontId="19" fillId="0" borderId="2" xfId="1" applyFont="1" applyFill="1" applyBorder="1" applyAlignment="1" applyProtection="1">
      <alignment horizontal="center" vertical="center"/>
      <protection locked="0" hidden="1"/>
    </xf>
    <xf numFmtId="0" fontId="16" fillId="0" borderId="0" xfId="0" applyFont="1" applyFill="1" applyBorder="1" applyAlignment="1" applyProtection="1">
      <alignment horizontal="left" vertical="center" wrapText="1"/>
    </xf>
    <xf numFmtId="0" fontId="21" fillId="8" borderId="7" xfId="1" applyFont="1" applyFill="1" applyBorder="1" applyAlignment="1" applyProtection="1">
      <alignment horizontal="center" vertical="center"/>
    </xf>
    <xf numFmtId="0" fontId="21" fillId="8" borderId="3" xfId="1" applyFont="1" applyFill="1" applyBorder="1" applyAlignment="1" applyProtection="1">
      <alignment horizontal="center" vertical="center"/>
    </xf>
    <xf numFmtId="0" fontId="21" fillId="8" borderId="2" xfId="1" applyFont="1" applyFill="1" applyBorder="1" applyAlignment="1" applyProtection="1">
      <alignment horizontal="center" vertical="center"/>
    </xf>
    <xf numFmtId="0" fontId="7" fillId="3" borderId="7" xfId="2" applyFont="1" applyFill="1" applyBorder="1" applyAlignment="1" applyProtection="1">
      <alignment horizontal="left" vertical="center" wrapText="1"/>
      <protection hidden="1"/>
    </xf>
    <xf numFmtId="0" fontId="7" fillId="3" borderId="3" xfId="2" applyFont="1" applyFill="1" applyBorder="1" applyAlignment="1" applyProtection="1">
      <alignment horizontal="left" vertical="center" wrapText="1"/>
      <protection hidden="1"/>
    </xf>
    <xf numFmtId="0" fontId="7" fillId="3" borderId="2" xfId="2" applyFont="1" applyFill="1" applyBorder="1" applyAlignment="1" applyProtection="1">
      <alignment horizontal="left" vertical="center" wrapText="1"/>
      <protection hidden="1"/>
    </xf>
    <xf numFmtId="49" fontId="5" fillId="3" borderId="7" xfId="2" applyNumberFormat="1" applyFont="1" applyFill="1" applyBorder="1" applyAlignment="1" applyProtection="1">
      <alignment horizontal="center" vertical="center" wrapText="1"/>
      <protection hidden="1"/>
    </xf>
    <xf numFmtId="49" fontId="2" fillId="3" borderId="3" xfId="1" applyNumberFormat="1" applyFont="1" applyFill="1" applyBorder="1" applyAlignment="1" applyProtection="1">
      <alignment horizontal="center" vertical="center" wrapText="1"/>
      <protection hidden="1"/>
    </xf>
    <xf numFmtId="49" fontId="2" fillId="3" borderId="2" xfId="1" applyNumberFormat="1" applyFont="1" applyFill="1" applyBorder="1" applyAlignment="1" applyProtection="1">
      <alignment horizontal="center" vertical="center" wrapText="1"/>
      <protection hidden="1"/>
    </xf>
    <xf numFmtId="49" fontId="28" fillId="0" borderId="7" xfId="2" applyNumberFormat="1" applyFont="1" applyFill="1" applyBorder="1" applyAlignment="1" applyProtection="1">
      <alignment horizontal="center" vertical="center" wrapText="1"/>
      <protection locked="0"/>
    </xf>
    <xf numFmtId="49" fontId="28" fillId="0" borderId="3" xfId="2" applyNumberFormat="1" applyFont="1" applyFill="1" applyBorder="1" applyAlignment="1" applyProtection="1">
      <alignment horizontal="center" vertical="center" wrapText="1"/>
      <protection locked="0"/>
    </xf>
    <xf numFmtId="49" fontId="28" fillId="0" borderId="2" xfId="2" applyNumberFormat="1" applyFont="1" applyFill="1" applyBorder="1" applyAlignment="1" applyProtection="1">
      <alignment horizontal="center" vertical="center" wrapText="1"/>
      <protection locked="0"/>
    </xf>
    <xf numFmtId="49" fontId="28" fillId="3" borderId="7" xfId="2" applyNumberFormat="1" applyFont="1" applyFill="1" applyBorder="1" applyAlignment="1" applyProtection="1">
      <alignment horizontal="center" vertical="center" wrapText="1"/>
      <protection hidden="1"/>
    </xf>
    <xf numFmtId="49" fontId="28" fillId="3" borderId="3" xfId="2" applyNumberFormat="1" applyFont="1" applyFill="1" applyBorder="1" applyAlignment="1" applyProtection="1">
      <alignment horizontal="center" vertical="center" wrapText="1"/>
      <protection hidden="1"/>
    </xf>
    <xf numFmtId="49" fontId="28" fillId="3" borderId="2" xfId="2" applyNumberFormat="1" applyFont="1" applyFill="1" applyBorder="1" applyAlignment="1" applyProtection="1">
      <alignment horizontal="center" vertical="center" wrapText="1"/>
      <protection hidden="1"/>
    </xf>
    <xf numFmtId="49" fontId="5" fillId="3" borderId="3" xfId="2" applyNumberFormat="1" applyFont="1" applyFill="1" applyBorder="1" applyAlignment="1" applyProtection="1">
      <alignment horizontal="center" vertical="center" wrapText="1"/>
      <protection hidden="1"/>
    </xf>
    <xf numFmtId="49" fontId="5" fillId="3" borderId="2" xfId="2" applyNumberFormat="1" applyFont="1" applyFill="1" applyBorder="1" applyAlignment="1" applyProtection="1">
      <alignment horizontal="center" vertical="center" wrapText="1"/>
      <protection hidden="1"/>
    </xf>
    <xf numFmtId="0" fontId="7" fillId="3" borderId="7" xfId="2" applyFont="1" applyFill="1" applyBorder="1" applyAlignment="1" applyProtection="1">
      <alignment horizontal="center" vertical="center" wrapText="1"/>
      <protection hidden="1"/>
    </xf>
    <xf numFmtId="0" fontId="7" fillId="3" borderId="3" xfId="2" applyFont="1" applyFill="1" applyBorder="1" applyAlignment="1" applyProtection="1">
      <alignment horizontal="center" vertical="center" wrapText="1"/>
      <protection hidden="1"/>
    </xf>
    <xf numFmtId="0" fontId="7" fillId="3" borderId="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7" fillId="3" borderId="12" xfId="2" applyFont="1" applyFill="1" applyBorder="1" applyAlignment="1" applyProtection="1">
      <alignment horizontal="center" vertical="center" wrapText="1"/>
      <protection hidden="1"/>
    </xf>
    <xf numFmtId="0" fontId="7" fillId="3" borderId="11"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3" borderId="4" xfId="2" applyFont="1" applyFill="1" applyBorder="1" applyAlignment="1" applyProtection="1">
      <alignment horizontal="center" vertical="center" wrapText="1"/>
      <protection hidden="1"/>
    </xf>
    <xf numFmtId="0" fontId="7" fillId="3" borderId="9" xfId="2" applyFont="1" applyFill="1" applyBorder="1" applyAlignment="1" applyProtection="1">
      <alignment horizontal="center" vertical="center" wrapText="1"/>
      <protection hidden="1"/>
    </xf>
    <xf numFmtId="0" fontId="10" fillId="2" borderId="7" xfId="2" applyFont="1" applyFill="1" applyBorder="1" applyAlignment="1" applyProtection="1">
      <alignment horizontal="center" vertical="center" wrapText="1"/>
      <protection hidden="1"/>
    </xf>
    <xf numFmtId="0" fontId="10" fillId="2" borderId="2" xfId="2" applyFont="1" applyFill="1" applyBorder="1" applyAlignment="1" applyProtection="1">
      <alignment horizontal="center" vertical="center" wrapText="1"/>
      <protection hidden="1"/>
    </xf>
    <xf numFmtId="0" fontId="11" fillId="2" borderId="13" xfId="2" applyFont="1" applyFill="1" applyBorder="1" applyAlignment="1" applyProtection="1">
      <alignment horizontal="left" vertical="center" wrapText="1"/>
      <protection hidden="1"/>
    </xf>
    <xf numFmtId="0" fontId="11" fillId="2" borderId="12" xfId="2" applyFont="1" applyFill="1" applyBorder="1" applyAlignment="1" applyProtection="1">
      <alignment horizontal="left" vertical="center" wrapText="1"/>
      <protection hidden="1"/>
    </xf>
    <xf numFmtId="0" fontId="11" fillId="2" borderId="11" xfId="2" applyFont="1" applyFill="1" applyBorder="1" applyAlignment="1" applyProtection="1">
      <alignment horizontal="left" vertical="center" wrapText="1"/>
      <protection hidden="1"/>
    </xf>
    <xf numFmtId="0" fontId="11" fillId="2" borderId="5" xfId="2" applyFont="1" applyFill="1" applyBorder="1" applyAlignment="1" applyProtection="1">
      <alignment horizontal="left" vertical="center" wrapText="1"/>
      <protection hidden="1"/>
    </xf>
    <xf numFmtId="0" fontId="11" fillId="2" borderId="4" xfId="2" applyFont="1" applyFill="1" applyBorder="1" applyAlignment="1" applyProtection="1">
      <alignment horizontal="left" vertical="center" wrapText="1"/>
      <protection hidden="1"/>
    </xf>
    <xf numFmtId="0" fontId="11" fillId="2" borderId="9" xfId="2" applyFont="1" applyFill="1" applyBorder="1" applyAlignment="1" applyProtection="1">
      <alignment horizontal="left" vertical="center" wrapText="1"/>
      <protection hidden="1"/>
    </xf>
    <xf numFmtId="0" fontId="9" fillId="0" borderId="7" xfId="2" applyFont="1" applyFill="1" applyBorder="1" applyAlignment="1" applyProtection="1">
      <alignment horizontal="center" vertical="center" wrapText="1"/>
      <protection hidden="1"/>
    </xf>
    <xf numFmtId="0" fontId="9" fillId="0" borderId="2" xfId="2" applyFont="1" applyFill="1" applyBorder="1" applyAlignment="1" applyProtection="1">
      <alignment horizontal="center" vertical="center" wrapText="1"/>
      <protection hidden="1"/>
    </xf>
    <xf numFmtId="0" fontId="10" fillId="2" borderId="8" xfId="2" applyFont="1" applyFill="1" applyBorder="1" applyAlignment="1" applyProtection="1">
      <alignment horizontal="center" vertical="center" wrapText="1"/>
      <protection hidden="1"/>
    </xf>
    <xf numFmtId="0" fontId="10" fillId="2" borderId="6" xfId="2" applyFont="1" applyFill="1" applyBorder="1" applyAlignment="1" applyProtection="1">
      <alignment horizontal="center" vertical="center" wrapText="1"/>
      <protection hidden="1"/>
    </xf>
    <xf numFmtId="0" fontId="9" fillId="0" borderId="10" xfId="2" applyFont="1" applyFill="1" applyBorder="1" applyAlignment="1" applyProtection="1">
      <alignment horizontal="center" vertical="center" wrapText="1"/>
      <protection hidden="1"/>
    </xf>
    <xf numFmtId="0" fontId="9" fillId="0" borderId="6" xfId="2" applyFont="1" applyFill="1" applyBorder="1" applyAlignment="1" applyProtection="1">
      <alignment horizontal="center" vertical="center" wrapText="1"/>
      <protection hidden="1"/>
    </xf>
    <xf numFmtId="49" fontId="28" fillId="0" borderId="7" xfId="2" applyNumberFormat="1" applyFont="1" applyFill="1" applyBorder="1" applyAlignment="1" applyProtection="1">
      <alignment horizontal="center" vertical="center" wrapText="1"/>
      <protection locked="0" hidden="1"/>
    </xf>
    <xf numFmtId="49" fontId="28" fillId="0" borderId="3" xfId="2" applyNumberFormat="1" applyFont="1" applyFill="1" applyBorder="1" applyAlignment="1" applyProtection="1">
      <alignment horizontal="center" vertical="center" wrapText="1"/>
      <protection locked="0" hidden="1"/>
    </xf>
    <xf numFmtId="49" fontId="28" fillId="0" borderId="2" xfId="2" applyNumberFormat="1" applyFont="1" applyFill="1" applyBorder="1" applyAlignment="1" applyProtection="1">
      <alignment horizontal="center" vertical="center" wrapText="1"/>
      <protection locked="0" hidden="1"/>
    </xf>
    <xf numFmtId="0" fontId="2" fillId="0" borderId="1" xfId="1" applyFont="1" applyFill="1" applyBorder="1" applyAlignment="1" applyProtection="1">
      <alignment horizontal="center" vertical="center"/>
      <protection locked="0"/>
    </xf>
    <xf numFmtId="49" fontId="2" fillId="0" borderId="7" xfId="1" applyNumberFormat="1" applyFont="1" applyFill="1" applyBorder="1" applyAlignment="1" applyProtection="1">
      <alignment horizontal="center" vertical="center" wrapText="1"/>
      <protection locked="0"/>
    </xf>
    <xf numFmtId="49" fontId="2" fillId="0" borderId="3" xfId="1" applyNumberFormat="1" applyFont="1" applyFill="1" applyBorder="1" applyAlignment="1" applyProtection="1">
      <alignment horizontal="center" vertical="center" wrapText="1"/>
      <protection locked="0"/>
    </xf>
    <xf numFmtId="49" fontId="2" fillId="0" borderId="2" xfId="1" applyNumberFormat="1" applyFont="1" applyFill="1" applyBorder="1" applyAlignment="1" applyProtection="1">
      <alignment horizontal="center" vertical="center" wrapText="1"/>
      <protection locked="0"/>
    </xf>
    <xf numFmtId="49" fontId="2" fillId="3" borderId="7" xfId="1" applyNumberFormat="1" applyFont="1" applyFill="1" applyBorder="1" applyAlignment="1" applyProtection="1">
      <alignment horizontal="center" vertical="center" wrapText="1"/>
      <protection hidden="1"/>
    </xf>
    <xf numFmtId="0" fontId="9" fillId="8" borderId="8" xfId="2" applyFont="1" applyFill="1" applyBorder="1" applyAlignment="1" applyProtection="1">
      <alignment horizontal="center" vertical="center" wrapText="1"/>
      <protection hidden="1"/>
    </xf>
    <xf numFmtId="0" fontId="9" fillId="8" borderId="6" xfId="2" applyFont="1" applyFill="1" applyBorder="1" applyAlignment="1" applyProtection="1">
      <alignment horizontal="center" vertical="center" wrapText="1"/>
      <protection hidden="1"/>
    </xf>
    <xf numFmtId="0" fontId="10" fillId="2" borderId="13" xfId="2" applyFont="1" applyFill="1" applyBorder="1" applyAlignment="1" applyProtection="1">
      <alignment horizontal="center" vertical="center" wrapText="1"/>
      <protection hidden="1"/>
    </xf>
    <xf numFmtId="0" fontId="10" fillId="2" borderId="12" xfId="2" applyFont="1" applyFill="1" applyBorder="1" applyAlignment="1" applyProtection="1">
      <alignment horizontal="center" vertical="center" wrapText="1"/>
      <protection hidden="1"/>
    </xf>
    <xf numFmtId="0" fontId="10" fillId="2" borderId="11" xfId="2" applyFont="1" applyFill="1" applyBorder="1" applyAlignment="1" applyProtection="1">
      <alignment horizontal="center" vertical="center" wrapText="1"/>
      <protection hidden="1"/>
    </xf>
    <xf numFmtId="0" fontId="10" fillId="2" borderId="5" xfId="2"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10" fillId="2" borderId="9"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left" vertical="center" wrapText="1"/>
      <protection hidden="1"/>
    </xf>
    <xf numFmtId="0" fontId="8" fillId="3" borderId="6" xfId="2" applyFont="1" applyFill="1" applyBorder="1" applyAlignment="1" applyProtection="1">
      <alignment horizontal="left" vertical="center" wrapText="1"/>
      <protection hidden="1"/>
    </xf>
    <xf numFmtId="0" fontId="10" fillId="2" borderId="3"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wrapText="1"/>
      <protection hidden="1"/>
    </xf>
  </cellXfs>
  <cellStyles count="110">
    <cellStyle name="20% - Accent1 2" xfId="5" xr:uid="{00000000-0005-0000-0000-000000000000}"/>
    <cellStyle name="20% - Accent1 2 2" xfId="6" xr:uid="{00000000-0005-0000-0000-000001000000}"/>
    <cellStyle name="20% - Accent1 3" xfId="7" xr:uid="{00000000-0005-0000-0000-000002000000}"/>
    <cellStyle name="20% - Accent2 2" xfId="8" xr:uid="{00000000-0005-0000-0000-000003000000}"/>
    <cellStyle name="20% - Accent2 2 2" xfId="9" xr:uid="{00000000-0005-0000-0000-000004000000}"/>
    <cellStyle name="20% - Accent2 3" xfId="10" xr:uid="{00000000-0005-0000-0000-000005000000}"/>
    <cellStyle name="20% - Accent3 2" xfId="11" xr:uid="{00000000-0005-0000-0000-000006000000}"/>
    <cellStyle name="20% - Accent3 2 2" xfId="12" xr:uid="{00000000-0005-0000-0000-000007000000}"/>
    <cellStyle name="20% - Accent3 3" xfId="13" xr:uid="{00000000-0005-0000-0000-000008000000}"/>
    <cellStyle name="20% - Accent4 2" xfId="14" xr:uid="{00000000-0005-0000-0000-000009000000}"/>
    <cellStyle name="20% - Accent4 2 2" xfId="15" xr:uid="{00000000-0005-0000-0000-00000A000000}"/>
    <cellStyle name="20% - Accent4 3" xfId="16" xr:uid="{00000000-0005-0000-0000-00000B000000}"/>
    <cellStyle name="20% - Accent5 2" xfId="17" xr:uid="{00000000-0005-0000-0000-00000C000000}"/>
    <cellStyle name="20% - Accent5 2 2" xfId="18" xr:uid="{00000000-0005-0000-0000-00000D000000}"/>
    <cellStyle name="20% - Accent5 3" xfId="19" xr:uid="{00000000-0005-0000-0000-00000E000000}"/>
    <cellStyle name="20% - Accent6 2" xfId="20" xr:uid="{00000000-0005-0000-0000-00000F000000}"/>
    <cellStyle name="20% - Accent6 2 2" xfId="21" xr:uid="{00000000-0005-0000-0000-000010000000}"/>
    <cellStyle name="20% - Accent6 3" xfId="22" xr:uid="{00000000-0005-0000-0000-000011000000}"/>
    <cellStyle name="40% - Accent1 2" xfId="23" xr:uid="{00000000-0005-0000-0000-000012000000}"/>
    <cellStyle name="40% - Accent1 2 2" xfId="24" xr:uid="{00000000-0005-0000-0000-000013000000}"/>
    <cellStyle name="40% - Accent1 3" xfId="25" xr:uid="{00000000-0005-0000-0000-000014000000}"/>
    <cellStyle name="40% - Accent2 2" xfId="26" xr:uid="{00000000-0005-0000-0000-000015000000}"/>
    <cellStyle name="40% - Accent2 2 2" xfId="27" xr:uid="{00000000-0005-0000-0000-000016000000}"/>
    <cellStyle name="40% - Accent2 3" xfId="28" xr:uid="{00000000-0005-0000-0000-000017000000}"/>
    <cellStyle name="40% - Accent3 2" xfId="29" xr:uid="{00000000-0005-0000-0000-000018000000}"/>
    <cellStyle name="40% - Accent3 2 2" xfId="30" xr:uid="{00000000-0005-0000-0000-000019000000}"/>
    <cellStyle name="40% - Accent3 3" xfId="31" xr:uid="{00000000-0005-0000-0000-00001A000000}"/>
    <cellStyle name="40% - Accent4 2" xfId="32" xr:uid="{00000000-0005-0000-0000-00001B000000}"/>
    <cellStyle name="40% - Accent4 2 2" xfId="33" xr:uid="{00000000-0005-0000-0000-00001C000000}"/>
    <cellStyle name="40% - Accent4 3" xfId="34" xr:uid="{00000000-0005-0000-0000-00001D000000}"/>
    <cellStyle name="40% - Accent5 2" xfId="35" xr:uid="{00000000-0005-0000-0000-00001E000000}"/>
    <cellStyle name="40% - Accent5 2 2" xfId="36" xr:uid="{00000000-0005-0000-0000-00001F000000}"/>
    <cellStyle name="40% - Accent5 3" xfId="37" xr:uid="{00000000-0005-0000-0000-000020000000}"/>
    <cellStyle name="40% - Accent6 2" xfId="38" xr:uid="{00000000-0005-0000-0000-000021000000}"/>
    <cellStyle name="40% - Accent6 2 2" xfId="39" xr:uid="{00000000-0005-0000-0000-000022000000}"/>
    <cellStyle name="40% - Accent6 3" xfId="40" xr:uid="{00000000-0005-0000-0000-000023000000}"/>
    <cellStyle name="60% - Accent1 2" xfId="41" xr:uid="{00000000-0005-0000-0000-000024000000}"/>
    <cellStyle name="60% - Accent1 3" xfId="42" xr:uid="{00000000-0005-0000-0000-000025000000}"/>
    <cellStyle name="60% - Accent2 2" xfId="43" xr:uid="{00000000-0005-0000-0000-000026000000}"/>
    <cellStyle name="60% - Accent2 3" xfId="44" xr:uid="{00000000-0005-0000-0000-000027000000}"/>
    <cellStyle name="60% - Accent3 2" xfId="45" xr:uid="{00000000-0005-0000-0000-000028000000}"/>
    <cellStyle name="60% - Accent3 3" xfId="46" xr:uid="{00000000-0005-0000-0000-000029000000}"/>
    <cellStyle name="60% - Accent4 2" xfId="47" xr:uid="{00000000-0005-0000-0000-00002A000000}"/>
    <cellStyle name="60% - Accent4 3" xfId="48" xr:uid="{00000000-0005-0000-0000-00002B000000}"/>
    <cellStyle name="60% - Accent5 2" xfId="49" xr:uid="{00000000-0005-0000-0000-00002C000000}"/>
    <cellStyle name="60% - Accent5 3" xfId="50" xr:uid="{00000000-0005-0000-0000-00002D000000}"/>
    <cellStyle name="60% - Accent6 2" xfId="51" xr:uid="{00000000-0005-0000-0000-00002E000000}"/>
    <cellStyle name="60% - Accent6 3" xfId="52" xr:uid="{00000000-0005-0000-0000-00002F000000}"/>
    <cellStyle name="Accent1 2" xfId="53" xr:uid="{00000000-0005-0000-0000-000030000000}"/>
    <cellStyle name="Accent1 3" xfId="54" xr:uid="{00000000-0005-0000-0000-000031000000}"/>
    <cellStyle name="Accent2 2" xfId="55" xr:uid="{00000000-0005-0000-0000-000032000000}"/>
    <cellStyle name="Accent2 3" xfId="56" xr:uid="{00000000-0005-0000-0000-000033000000}"/>
    <cellStyle name="Accent3 2" xfId="57" xr:uid="{00000000-0005-0000-0000-000034000000}"/>
    <cellStyle name="Accent3 3" xfId="58" xr:uid="{00000000-0005-0000-0000-000035000000}"/>
    <cellStyle name="Accent4 2" xfId="59" xr:uid="{00000000-0005-0000-0000-000036000000}"/>
    <cellStyle name="Accent4 3" xfId="60" xr:uid="{00000000-0005-0000-0000-000037000000}"/>
    <cellStyle name="Accent5 2" xfId="61" xr:uid="{00000000-0005-0000-0000-000038000000}"/>
    <cellStyle name="Accent5 3" xfId="62" xr:uid="{00000000-0005-0000-0000-000039000000}"/>
    <cellStyle name="Accent6 2" xfId="63" xr:uid="{00000000-0005-0000-0000-00003A000000}"/>
    <cellStyle name="Accent6 3" xfId="64" xr:uid="{00000000-0005-0000-0000-00003B000000}"/>
    <cellStyle name="Bad 2" xfId="65" xr:uid="{00000000-0005-0000-0000-00003C000000}"/>
    <cellStyle name="Bad 3" xfId="66" xr:uid="{00000000-0005-0000-0000-00003D000000}"/>
    <cellStyle name="Calculation 2" xfId="67" xr:uid="{00000000-0005-0000-0000-00003E000000}"/>
    <cellStyle name="Calculation 3" xfId="68" xr:uid="{00000000-0005-0000-0000-00003F000000}"/>
    <cellStyle name="Check Cell 2" xfId="69" xr:uid="{00000000-0005-0000-0000-000040000000}"/>
    <cellStyle name="Check Cell 3" xfId="70" xr:uid="{00000000-0005-0000-0000-000041000000}"/>
    <cellStyle name="Comma 2" xfId="71" xr:uid="{00000000-0005-0000-0000-000042000000}"/>
    <cellStyle name="Comma 2 2" xfId="72" xr:uid="{00000000-0005-0000-0000-000043000000}"/>
    <cellStyle name="Comma 3" xfId="73" xr:uid="{00000000-0005-0000-0000-000044000000}"/>
    <cellStyle name="Explanatory Text 2" xfId="74" xr:uid="{00000000-0005-0000-0000-000045000000}"/>
    <cellStyle name="Explanatory Text 3" xfId="75" xr:uid="{00000000-0005-0000-0000-000046000000}"/>
    <cellStyle name="Good 2" xfId="76" xr:uid="{00000000-0005-0000-0000-000047000000}"/>
    <cellStyle name="Good 3" xfId="77" xr:uid="{00000000-0005-0000-0000-000048000000}"/>
    <cellStyle name="Heading 1 2" xfId="78" xr:uid="{00000000-0005-0000-0000-000049000000}"/>
    <cellStyle name="Heading 1 3" xfId="79" xr:uid="{00000000-0005-0000-0000-00004A000000}"/>
    <cellStyle name="Heading 2 2" xfId="80" xr:uid="{00000000-0005-0000-0000-00004B000000}"/>
    <cellStyle name="Heading 2 3" xfId="81" xr:uid="{00000000-0005-0000-0000-00004C000000}"/>
    <cellStyle name="Heading 3 2" xfId="82" xr:uid="{00000000-0005-0000-0000-00004D000000}"/>
    <cellStyle name="Heading 3 3" xfId="83" xr:uid="{00000000-0005-0000-0000-00004E000000}"/>
    <cellStyle name="Heading 4 2" xfId="84" xr:uid="{00000000-0005-0000-0000-00004F000000}"/>
    <cellStyle name="Heading 4 3" xfId="85" xr:uid="{00000000-0005-0000-0000-000050000000}"/>
    <cellStyle name="Hyperlink 2" xfId="86" xr:uid="{00000000-0005-0000-0000-000051000000}"/>
    <cellStyle name="Input 2" xfId="87" xr:uid="{00000000-0005-0000-0000-000052000000}"/>
    <cellStyle name="Input 3" xfId="88" xr:uid="{00000000-0005-0000-0000-000053000000}"/>
    <cellStyle name="Linked Cell 2" xfId="89" xr:uid="{00000000-0005-0000-0000-000054000000}"/>
    <cellStyle name="Linked Cell 3" xfId="90" xr:uid="{00000000-0005-0000-0000-000055000000}"/>
    <cellStyle name="Neutral 2" xfId="91" xr:uid="{00000000-0005-0000-0000-000056000000}"/>
    <cellStyle name="Neutral 3" xfId="92" xr:uid="{00000000-0005-0000-0000-000057000000}"/>
    <cellStyle name="Normal" xfId="0" builtinId="0"/>
    <cellStyle name="Normal 2" xfId="1" xr:uid="{00000000-0005-0000-0000-000059000000}"/>
    <cellStyle name="Normal 2 2" xfId="3" xr:uid="{00000000-0005-0000-0000-00005A000000}"/>
    <cellStyle name="Normal 3" xfId="93" xr:uid="{00000000-0005-0000-0000-00005B000000}"/>
    <cellStyle name="Normal 4" xfId="2" xr:uid="{00000000-0005-0000-0000-00005C000000}"/>
    <cellStyle name="Normal 4 2" xfId="94" xr:uid="{00000000-0005-0000-0000-00005D000000}"/>
    <cellStyle name="Normal 5" xfId="108" xr:uid="{00000000-0005-0000-0000-00005E000000}"/>
    <cellStyle name="Normal 6" xfId="109" xr:uid="{00000000-0005-0000-0000-00005F000000}"/>
    <cellStyle name="Note 2" xfId="95" xr:uid="{00000000-0005-0000-0000-000060000000}"/>
    <cellStyle name="Note 2 2" xfId="96" xr:uid="{00000000-0005-0000-0000-000061000000}"/>
    <cellStyle name="Note 3" xfId="97" xr:uid="{00000000-0005-0000-0000-000062000000}"/>
    <cellStyle name="Output 2" xfId="98" xr:uid="{00000000-0005-0000-0000-000063000000}"/>
    <cellStyle name="Output 3" xfId="99" xr:uid="{00000000-0005-0000-0000-000064000000}"/>
    <cellStyle name="Percent 2" xfId="4" xr:uid="{00000000-0005-0000-0000-000065000000}"/>
    <cellStyle name="Percent 2 2" xfId="100" xr:uid="{00000000-0005-0000-0000-000066000000}"/>
    <cellStyle name="Pourcentage 2" xfId="107" xr:uid="{00000000-0005-0000-0000-000067000000}"/>
    <cellStyle name="Title 2" xfId="101" xr:uid="{00000000-0005-0000-0000-000068000000}"/>
    <cellStyle name="Title 3" xfId="102" xr:uid="{00000000-0005-0000-0000-000069000000}"/>
    <cellStyle name="Total 2" xfId="103" xr:uid="{00000000-0005-0000-0000-00006A000000}"/>
    <cellStyle name="Total 3" xfId="104" xr:uid="{00000000-0005-0000-0000-00006B000000}"/>
    <cellStyle name="Warning Text 2" xfId="105" xr:uid="{00000000-0005-0000-0000-00006C000000}"/>
    <cellStyle name="Warning Text 3" xfId="106" xr:uid="{00000000-0005-0000-0000-00006D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742951</xdr:colOff>
      <xdr:row>0</xdr:row>
      <xdr:rowOff>0</xdr:rowOff>
    </xdr:from>
    <xdr:to>
      <xdr:col>1</xdr:col>
      <xdr:colOff>676276</xdr:colOff>
      <xdr:row>1</xdr:row>
      <xdr:rowOff>6985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1" y="0"/>
          <a:ext cx="3048000" cy="530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400-000002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400-000003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400-000004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400-000005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400-000006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400-000007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400-000008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400-000009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400-00000A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400-00000B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400-00000C000000}"/>
            </a:ext>
          </a:extLst>
        </xdr:cNvPr>
        <xdr:cNvSpPr/>
      </xdr:nvSpPr>
      <xdr:spPr>
        <a:xfrm>
          <a:off x="0" y="30861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400-00000D000000}"/>
            </a:ext>
          </a:extLst>
        </xdr:cNvPr>
        <xdr:cNvSpPr/>
      </xdr:nvSpPr>
      <xdr:spPr>
        <a:xfrm>
          <a:off x="0" y="55626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5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5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5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5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5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5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5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5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5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5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5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5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6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6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6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6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6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6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6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6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3"/>
  <sheetViews>
    <sheetView topLeftCell="B23" zoomScale="140" zoomScaleNormal="140" zoomScaleSheetLayoutView="100" workbookViewId="0">
      <selection activeCell="B29" sqref="B29:C29"/>
    </sheetView>
  </sheetViews>
  <sheetFormatPr defaultColWidth="9.85546875" defaultRowHeight="14.25" x14ac:dyDescent="0.2"/>
  <cols>
    <col min="1" max="1" width="39.5703125" style="1" customWidth="1"/>
    <col min="2" max="2" width="41.85546875" style="16" customWidth="1"/>
    <col min="3" max="3" width="65.42578125" style="1" customWidth="1"/>
    <col min="4" max="16384" width="9.85546875" style="1"/>
  </cols>
  <sheetData>
    <row r="1" spans="1:4" ht="20.100000000000001" customHeight="1" x14ac:dyDescent="0.2">
      <c r="A1" s="117"/>
      <c r="B1" s="117"/>
      <c r="C1" s="76" t="str">
        <f ca="1">Translations!$A$3</f>
        <v>Tableau du paysage de financement</v>
      </c>
      <c r="D1" s="52"/>
    </row>
    <row r="2" spans="1:4" ht="20.100000000000001" customHeight="1" x14ac:dyDescent="0.2">
      <c r="A2" s="117"/>
      <c r="B2" s="117"/>
      <c r="C2" s="77" t="str">
        <f ca="1">Translations!$A$4</f>
        <v>Dernière mise à jour : octobre 2019</v>
      </c>
      <c r="D2" s="53"/>
    </row>
    <row r="3" spans="1:4" ht="20.100000000000001" customHeight="1" x14ac:dyDescent="0.2">
      <c r="A3" s="117"/>
      <c r="B3" s="117"/>
      <c r="C3" s="78"/>
    </row>
    <row r="4" spans="1:4" ht="20.100000000000001" customHeight="1" x14ac:dyDescent="0.2">
      <c r="A4" s="117"/>
      <c r="B4" s="117"/>
      <c r="C4" s="78"/>
    </row>
    <row r="5" spans="1:4" ht="7.5" customHeight="1" thickBot="1" x14ac:dyDescent="0.25">
      <c r="A5" s="50"/>
      <c r="B5" s="50"/>
      <c r="C5" s="50"/>
    </row>
    <row r="6" spans="1:4" ht="20.100000000000001" customHeight="1" thickBot="1" x14ac:dyDescent="0.25">
      <c r="A6" s="51" t="s">
        <v>0</v>
      </c>
      <c r="B6" s="72" t="s">
        <v>1</v>
      </c>
      <c r="C6" s="50"/>
    </row>
    <row r="7" spans="1:4" ht="7.5" customHeight="1" x14ac:dyDescent="0.2">
      <c r="A7" s="50"/>
      <c r="B7" s="50"/>
      <c r="C7" s="50"/>
    </row>
    <row r="8" spans="1:4" ht="20.100000000000001" customHeight="1" x14ac:dyDescent="0.2">
      <c r="A8" s="118" t="str">
        <f ca="1">Translations!$A$9</f>
        <v>Orientations générales</v>
      </c>
      <c r="B8" s="121" t="str">
        <f ca="1">Translations!$A$47</f>
        <v>A. Tous les candidats sont tenus de remplir :</v>
      </c>
      <c r="C8" s="122"/>
    </row>
    <row r="9" spans="1:4" ht="105" customHeight="1" x14ac:dyDescent="0.2">
      <c r="A9" s="119"/>
      <c r="B9" s="123" t="str">
        <f ca="1">Translations!$A$48</f>
        <v>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v>
      </c>
      <c r="C9" s="124"/>
    </row>
    <row r="10" spans="1:4" ht="45" customHeight="1" x14ac:dyDescent="0.2">
      <c r="A10" s="119"/>
      <c r="B10" s="123" t="str">
        <f ca="1">Translations!$A$49</f>
        <v>2) La feuille de calcul « Dépenses publiques de santé » comprenant les engagements spécifiques des pouvoirs publics en matière de renforcement des systèmes de santé qui donneront accès à l'incitation au cofinancement du Fonds mondial.</v>
      </c>
      <c r="C10" s="124"/>
    </row>
    <row r="11" spans="1:4" ht="105" customHeight="1" x14ac:dyDescent="0.2">
      <c r="A11" s="119"/>
      <c r="B11" s="123" t="str">
        <f ca="1">Translations!$A$50</f>
        <v>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v>
      </c>
      <c r="C11" s="124"/>
    </row>
    <row r="12" spans="1:4" ht="45" customHeight="1" x14ac:dyDescent="0.2">
      <c r="A12" s="120"/>
      <c r="B12" s="125" t="str">
        <f ca="1">Translations!$A$51</f>
        <v>C. Sources des données : Indiquer dans la cellule correspondante de la dernière colonne la ou les source(s) des données ainsi que les éventuels commentaires sur le fondement des estimations. Les documents-sources pertinents doivent être soumis avec la demande de financement.</v>
      </c>
      <c r="C12" s="126"/>
    </row>
    <row r="13" spans="1:4" ht="15" customHeight="1" x14ac:dyDescent="0.2">
      <c r="A13" s="105" t="str">
        <f ca="1">Translations!$A$5</f>
        <v>Fiche de présentation</v>
      </c>
      <c r="B13" s="106"/>
      <c r="C13" s="106"/>
    </row>
    <row r="14" spans="1:4" ht="15" customHeight="1" x14ac:dyDescent="0.2">
      <c r="A14" s="54" t="str">
        <f ca="1">Translations!$A$10</f>
        <v>Pays</v>
      </c>
      <c r="B14" s="109" t="str">
        <f ca="1">Translations!$A$52</f>
        <v>Sélectionner le nom du pays candidat dans le menu déroulant.</v>
      </c>
      <c r="C14" s="109"/>
    </row>
    <row r="15" spans="1:4" ht="15" customHeight="1" x14ac:dyDescent="0.2">
      <c r="A15" s="54" t="str">
        <f ca="1">Translations!$A$11</f>
        <v>Cycle financier</v>
      </c>
      <c r="B15" s="109" t="str">
        <f ca="1">Translations!$A$53</f>
        <v>Sélectionner le cycle financier du pays dans le menu déroulant.</v>
      </c>
      <c r="C15" s="109"/>
    </row>
    <row r="16" spans="1:4" ht="45" customHeight="1" x14ac:dyDescent="0.2">
      <c r="A16" s="54" t="str">
        <f ca="1">Translations!$A$12</f>
        <v>Devise</v>
      </c>
      <c r="B16" s="109" t="str">
        <f ca="1">Translations!$A$54</f>
        <v>Sélectionner la devise (dollar US ou euro) dans laquelle les données sont présentées. La devise utilisée doit être la même que celle employée dans la demande de financement soumise au Fonds mondial.</v>
      </c>
      <c r="C16" s="109"/>
    </row>
    <row r="17" spans="1:3" ht="30" customHeight="1" x14ac:dyDescent="0.2">
      <c r="A17" s="54" t="str">
        <f ca="1">Translations!$A$13</f>
        <v>Exercice financier de début de la période de mise en œuvre</v>
      </c>
      <c r="B17" s="109" t="str">
        <f ca="1">Translations!$A$55</f>
        <v>Pour chaque composante, sélectionner l'exercice correspondant au début de la période de mise en œuvre de la demande de financement.</v>
      </c>
      <c r="C17" s="109"/>
    </row>
    <row r="18" spans="1:3" ht="30" customHeight="1" x14ac:dyDescent="0.2">
      <c r="A18" s="54" t="str">
        <f ca="1">Translations!$A$14</f>
        <v>Exercice financier de fin de la période de mise en œuvre</v>
      </c>
      <c r="B18" s="109" t="str">
        <f ca="1">Translations!$A$56</f>
        <v>Pour chaque composante, sélectionner l'exercice correspondant à la fin de la période de mise en œuvre de la demande de financement.</v>
      </c>
      <c r="C18" s="109"/>
    </row>
    <row r="19" spans="1:3" ht="30" customHeight="1" x14ac:dyDescent="0.2">
      <c r="A19" s="54" t="str">
        <f ca="1">Translations!$A$15</f>
        <v>La demande de financement en cours concerne un programme.</v>
      </c>
      <c r="B19" s="109" t="str">
        <f ca="1">Translations!$A$57</f>
        <v>Pour chaque composante, sélectionner « Oui » si le financement est demandé au Fonds mondial dans le cadre de la soumission en cours ou « Non » dans le cas contraire.</v>
      </c>
      <c r="C19" s="109"/>
    </row>
    <row r="20" spans="1:3" ht="60" customHeight="1" x14ac:dyDescent="0.2">
      <c r="A20" s="54" t="str">
        <f ca="1">Translations!$A$16</f>
        <v>Détail du déficit de financement fondé sur :</v>
      </c>
      <c r="B20" s="109" t="str">
        <f ca="1">Translations!$A$58</f>
        <v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v>
      </c>
      <c r="C20" s="109"/>
    </row>
    <row r="21" spans="1:3" ht="15" customHeight="1" x14ac:dyDescent="0.2">
      <c r="A21" s="107" t="str">
        <f ca="1">Translations!$A$6</f>
        <v>Aperçu des déficits de financement relatifs aux programmes de lutte contre les maladies</v>
      </c>
      <c r="B21" s="108"/>
      <c r="C21" s="108"/>
    </row>
    <row r="22" spans="1:3" ht="30" customHeight="1" x14ac:dyDescent="0.2">
      <c r="A22" s="55" t="str">
        <f ca="1">Translations!$A$37</f>
        <v>Titre : Taux de change</v>
      </c>
      <c r="B22" s="103" t="str">
        <f ca="1">Translations!$A$59</f>
        <v>Saisir le taux de change annuel utilisé pour convertir la devise locale dans la devise de présentation (unités de monnaie locale par dollars US/euros).</v>
      </c>
      <c r="C22" s="103"/>
    </row>
    <row r="23" spans="1:3" ht="15" customHeight="1" x14ac:dyDescent="0.2">
      <c r="A23" s="110" t="str">
        <f ca="1">Translations!$A$18</f>
        <v>SECTION A : Montant total des besoins de financement du plan stratégique national</v>
      </c>
      <c r="B23" s="111"/>
      <c r="C23" s="112"/>
    </row>
    <row r="24" spans="1:3" ht="45" customHeight="1" x14ac:dyDescent="0.2">
      <c r="A24" s="56" t="str">
        <f ca="1">Translations!$A$19</f>
        <v>LIGNE A : Montant total des besoins de financement du plan stratégique national</v>
      </c>
      <c r="B24" s="103" t="str">
        <f ca="1">Translations!$A$60</f>
        <v>Indiquer les montants annuels requis pour financer le plan stratégique national. Les montants annuels doivent être basés sur les plans nationaux de lutte globale contre les maladies.</v>
      </c>
      <c r="C24" s="103"/>
    </row>
    <row r="25" spans="1:3" s="58" customFormat="1" ht="30" customHeight="1" x14ac:dyDescent="0.2">
      <c r="A25" s="113" t="str">
        <f ca="1">Translations!$A$20</f>
        <v>SECTIONS B, C et D : Ressources antérieures, actuelles et prévisionnelles requises pour répondre aux besoins de financement du plan stratégique national</v>
      </c>
      <c r="B25" s="113"/>
      <c r="C25" s="113"/>
    </row>
    <row r="26" spans="1:3" ht="15" customHeight="1" x14ac:dyDescent="0.2">
      <c r="A26" s="114" t="str">
        <f ca="1">Translations!$A$21</f>
        <v>Section B : Ressources nationales antérieures, actuelles et prévisionnelles</v>
      </c>
      <c r="B26" s="115"/>
      <c r="C26" s="116"/>
    </row>
    <row r="27" spans="1:3" ht="42" customHeight="1" x14ac:dyDescent="0.2">
      <c r="A27" s="55" t="str">
        <f ca="1">Translations!$A$22</f>
        <v xml:space="preserve">Source nationale B1 : Prêts </v>
      </c>
      <c r="B27" s="103" t="str">
        <f ca="1">Translations!$A$61</f>
        <v>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v>
      </c>
      <c r="C27" s="103"/>
    </row>
    <row r="28" spans="1:3" ht="45" customHeight="1" x14ac:dyDescent="0.2">
      <c r="A28" s="55" t="str">
        <f ca="1">Translations!$A$23</f>
        <v xml:space="preserve">Source nationale B2 : Allégement de la dette </v>
      </c>
      <c r="B28" s="103" t="str">
        <f ca="1">Translations!$A$62</f>
        <v>Saisir les montants annuels levés par les pouvoirs publics grâce aux revenus dégagés par l'allégement de la dette et réservés au plan stratégique national au cours a) des années de mise en œuvre de la demande de financement et b) des trois années précédentes.</v>
      </c>
      <c r="C28" s="103"/>
    </row>
    <row r="29" spans="1:3" ht="30" customHeight="1" x14ac:dyDescent="0.2">
      <c r="A29" s="55" t="str">
        <f ca="1">Translations!$A$24</f>
        <v>Source nationale B3 : Ressources publiques de financement</v>
      </c>
      <c r="B29" s="103" t="str">
        <f ca="1">Translations!$A$63</f>
        <v>Saisir les montants annuels issus des recettes publiques consacrés à la mise en œuvre du plan stratégique national au cours a) des années de mise en œuvre de la demande de financement et b) des trois années précédentes.</v>
      </c>
      <c r="C29" s="103"/>
    </row>
    <row r="30" spans="1:3" ht="45" customHeight="1" x14ac:dyDescent="0.2">
      <c r="A30" s="55" t="str">
        <f ca="1">Translations!$A$25</f>
        <v>Source nationale B4 : Sécurité sociale</v>
      </c>
      <c r="B30" s="103" t="str">
        <f ca="1">Translations!$A$64</f>
        <v>Saisir les montants annuels provenant des mécanismes de sécurité sociale alloués à la mise en œuvre du plan stratégique national au cours a) des années de mise en œuvre de la demande de financement et b) des trois années précédentes.</v>
      </c>
      <c r="C30" s="103"/>
    </row>
    <row r="31" spans="1:3" ht="33" customHeight="1" x14ac:dyDescent="0.2">
      <c r="A31" s="55" t="str">
        <f ca="1">Translations!$A$26</f>
        <v>Source nationale B5 : Contributions du secteur privé (national)</v>
      </c>
      <c r="B31" s="103" t="str">
        <f ca="1">Translations!$A$65</f>
        <v>Saisir les montants annuels provenant du secteur privé national alloués à la mise en œuvre du plan stratégique national au cours a) des années de mise en œuvre de la demande de financement et b) des trois années précédentes.</v>
      </c>
      <c r="C31" s="103"/>
    </row>
    <row r="32" spans="1:3" s="15" customFormat="1" ht="30" customHeight="1" x14ac:dyDescent="0.25">
      <c r="A32" s="55" t="str">
        <f ca="1">Translations!$A$27</f>
        <v>LIGNE B : Montant total des ressources NATIONALES</v>
      </c>
      <c r="B32" s="103" t="str">
        <f ca="1">Translations!$A$66</f>
        <v>Chaque cellule calcule automatiquement le montant annuel total des ressources nationales (lignes B1-B5).</v>
      </c>
      <c r="C32" s="103"/>
    </row>
    <row r="33" spans="1:3" ht="15" customHeight="1" x14ac:dyDescent="0.2">
      <c r="A33" s="104" t="str">
        <f ca="1">Translations!$A$28</f>
        <v>Section C : Ressources externes antérieures, actuelles et prévisionnelles (hors Fonds mondial)</v>
      </c>
      <c r="B33" s="104"/>
      <c r="C33" s="104"/>
    </row>
    <row r="34" spans="1:3" ht="60" customHeight="1" x14ac:dyDescent="0.2">
      <c r="A34" s="57" t="str">
        <f ca="1">Translations!$A$29</f>
        <v>LIGNE C : Montant total des ressources EXTERNES (hors Fonds mondial)</v>
      </c>
      <c r="B34" s="103" t="str">
        <f ca="1">Translations!$A$67</f>
        <v>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v>
      </c>
      <c r="C34" s="103"/>
    </row>
    <row r="35" spans="1:3" ht="15" customHeight="1" x14ac:dyDescent="0.2">
      <c r="A35" s="104" t="str">
        <f ca="1">Translations!$A$30</f>
        <v xml:space="preserve">Section D : Ressources externes antérieures, actuelles et prévisionnelles (Fonds mondial)  </v>
      </c>
      <c r="B35" s="104"/>
      <c r="C35" s="104"/>
    </row>
    <row r="36" spans="1:3" ht="75" customHeight="1" x14ac:dyDescent="0.2">
      <c r="A36" s="57" t="str">
        <f ca="1">Translations!$A$31</f>
        <v>LIGNE D : Montant total des ressources EXTERNES (Fonds mondial)</v>
      </c>
      <c r="B36" s="102" t="str">
        <f ca="1">Translations!$A$68</f>
        <v>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v>
      </c>
      <c r="C36" s="102"/>
    </row>
    <row r="37" spans="1:3" ht="30" customHeight="1" x14ac:dyDescent="0.2">
      <c r="A37" s="57" t="str">
        <f ca="1">Translations!$A$32</f>
        <v xml:space="preserve">LIGNE E : Montant total des ressources prévisionnelles </v>
      </c>
      <c r="B37" s="102" t="str">
        <f ca="1">Translations!$A$69</f>
        <v>La ligne E calcule automatiquement le total des montants annuels des ressources prévisionnelles allouées au plan stratégique national (lignes B+C+D) pour les années de mise en œuvre de la demande de financement.</v>
      </c>
      <c r="C37" s="102"/>
    </row>
    <row r="38" spans="1:3" ht="45" customHeight="1" x14ac:dyDescent="0.2">
      <c r="A38" s="57" t="str">
        <f ca="1">Translations!$A$33</f>
        <v>LIGNE F : Montant total du déficit de financement prévisionnel</v>
      </c>
      <c r="B38" s="102" t="str">
        <f ca="1">Translations!$A$70</f>
        <v xml:space="preserve">La ligne F calcule automatiquement le déficit annuel de financement en déduisant les ressources annuelles prévisionnelles (ligne E) du besoin annuel de financement (ligne A) pour les années de mise en œuvre de la demande de financement. </v>
      </c>
      <c r="C38" s="102"/>
    </row>
    <row r="39" spans="1:3" s="15" customFormat="1" ht="30" customHeight="1" x14ac:dyDescent="0.25">
      <c r="A39" s="57" t="str">
        <f ca="1">Translations!$A$34</f>
        <v>LIGNE G : Montant total de la demande de financement</v>
      </c>
      <c r="B39" s="102" t="str">
        <f ca="1">Translations!$A$71</f>
        <v>Saisir le montant du financement annuel demandé au Fonds mondial. Le total ne doit pas dépasser la somme allouée communiquée au pays.</v>
      </c>
      <c r="C39" s="102"/>
    </row>
    <row r="40" spans="1:3" ht="45" customHeight="1" x14ac:dyDescent="0.2">
      <c r="A40" s="57" t="str">
        <f ca="1">Translations!$A$35</f>
        <v xml:space="preserve">LIGNE H : Montant total du déficit de financement restant à couvrir </v>
      </c>
      <c r="B40" s="102" t="str">
        <f ca="1">Translations!$A$72</f>
        <v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v>
      </c>
      <c r="C40" s="102"/>
    </row>
    <row r="41" spans="1:3" ht="15" customHeight="1" x14ac:dyDescent="0.2">
      <c r="A41" s="105" t="str">
        <f ca="1">Translations!$A$7</f>
        <v>Secteur de la santé en général : Dépenses publiques de santé</v>
      </c>
      <c r="B41" s="105"/>
      <c r="C41" s="105"/>
    </row>
    <row r="42" spans="1:3" ht="45" customHeight="1" x14ac:dyDescent="0.2">
      <c r="A42" s="57" t="str">
        <f ca="1">Translations!$A$36</f>
        <v>Titre : Niveau de gouvernement</v>
      </c>
      <c r="B42" s="102" t="str">
        <f ca="1">Translations!$A$73</f>
        <v>À l’aide du menu déroulant, indiquer si les données communiquées sur les dépenses publiques de santé concernent uniquement des entités publiques centrales ou si elles incluent également les dépenses de santé des autorités infranationales.</v>
      </c>
      <c r="C42" s="102"/>
    </row>
    <row r="43" spans="1:3" ht="30" customHeight="1" x14ac:dyDescent="0.2">
      <c r="A43" s="57" t="str">
        <f ca="1">Translations!$A$37</f>
        <v>Titre : Taux de change</v>
      </c>
      <c r="B43" s="102" t="str">
        <f ca="1">Translations!$A$74</f>
        <v>Saisir le taux de change annuel utilisé pour convertir la devise locale dans la devise de présentation (unités de monnaie locale par dollars US/euros).</v>
      </c>
      <c r="C43" s="102"/>
    </row>
    <row r="44" spans="1:3" ht="45" customHeight="1" x14ac:dyDescent="0.2">
      <c r="A44" s="57" t="str">
        <f ca="1">Translations!$A$38</f>
        <v>Source nationale I1 : Prêts</v>
      </c>
      <c r="B44" s="102" t="str">
        <f ca="1">Translations!$A$75</f>
        <v>Saisir les montants annuels levés par les pouvoirs publics grâce à des prêts auprès de sources externes ou de créanciers privés en faveur des dépenses de santé au cours a) des années de mise en œuvre de la demande de financement et b) des quatre années précédentes.</v>
      </c>
      <c r="C44" s="102"/>
    </row>
    <row r="45" spans="1:3" ht="45" customHeight="1" x14ac:dyDescent="0.2">
      <c r="A45" s="57" t="str">
        <f ca="1">Translations!$A$39</f>
        <v>Source nationale I2 : Allégement de la dette</v>
      </c>
      <c r="B45" s="102" t="str">
        <f ca="1">Translations!$A$76</f>
        <v>Saisir les montants annuels levés par les pouvoirs publics grâce aux revenus dégagés par l'allégement de la dette en faveur des dépenses de santé au cours a) des années de mise en œuvre de la demande de financement et b) des trois années précédentes.</v>
      </c>
      <c r="C45" s="102"/>
    </row>
    <row r="46" spans="1:3" ht="30" customHeight="1" x14ac:dyDescent="0.2">
      <c r="A46" s="57" t="str">
        <f ca="1">Translations!$A$40</f>
        <v>Source nationale I3 : Ressources publiques de financement</v>
      </c>
      <c r="B46" s="102" t="str">
        <f ca="1">Translations!$A$77</f>
        <v>Saisir les montants annuels provenant des recettes publiques alloués aux dépenses de santé au cours a) des années de mise en œuvre de la demande de financement et b) des trois années précédentes.</v>
      </c>
      <c r="C46" s="102"/>
    </row>
    <row r="47" spans="1:3" ht="30" customHeight="1" x14ac:dyDescent="0.2">
      <c r="A47" s="57" t="str">
        <f ca="1">Translations!$A$41</f>
        <v>Source nationale I4 : Sécurité sociale</v>
      </c>
      <c r="B47" s="102" t="str">
        <f ca="1">Translations!$A$78</f>
        <v>Saisir les montants annuels provenant des mécanismes de sécurité sociale alloués aux dépenses de santé au cours a) des années de mise en œuvre de la demande de financement et b) des trois années précédentes.</v>
      </c>
      <c r="C47" s="102"/>
    </row>
    <row r="48" spans="1:3" ht="30" customHeight="1" x14ac:dyDescent="0.2">
      <c r="A48" s="57" t="str">
        <f ca="1">Translations!$A$42</f>
        <v>LIGNE I : Montant total des dépenses publiques de santé</v>
      </c>
      <c r="B48" s="102" t="str">
        <f ca="1">Translations!$A$79</f>
        <v>Chaque cellule calcule automatiquement les totaux annuels des dépenses publiques de santé.</v>
      </c>
      <c r="C48" s="102"/>
    </row>
    <row r="49" spans="1:3" ht="30" customHeight="1" x14ac:dyDescent="0.2">
      <c r="A49" s="57" t="str">
        <f ca="1">Translations!$A$43</f>
        <v>LIGNE J : Part de la santé dans les dépenses publiques (en %)</v>
      </c>
      <c r="B49" s="102" t="str">
        <f ca="1">Translations!$A$80</f>
        <v>Saisir la part annuelle de la santé dans les dépenses publiques.</v>
      </c>
      <c r="C49" s="102"/>
    </row>
    <row r="50" spans="1:3" ht="45" customHeight="1" x14ac:dyDescent="0.2">
      <c r="A50" s="57" t="str">
        <f ca="1">Translations!$A$44</f>
        <v>LIGNE K : Montant total des engagements publics en faveur de systèmes résistants et pérennes pour la santé (SRPS)</v>
      </c>
      <c r="B50" s="102" t="str">
        <f ca="1">Translations!$A$81</f>
        <v>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v>
      </c>
      <c r="C50" s="102"/>
    </row>
    <row r="51" spans="1:3" ht="15" customHeight="1" x14ac:dyDescent="0.2">
      <c r="A51" s="105" t="str">
        <f ca="1">Translations!$A$8</f>
        <v>Détail des déficits de financement</v>
      </c>
      <c r="B51" s="105"/>
      <c r="C51" s="105"/>
    </row>
    <row r="52" spans="1:3" ht="75" customHeight="1" x14ac:dyDescent="0.2">
      <c r="A52" s="57" t="str">
        <f ca="1">Translations!$A$45</f>
        <v>Analyse détaillée des déficits de financement fondée sur les modules du Fonds mondial</v>
      </c>
      <c r="B52" s="102" t="str">
        <f ca="1">Translations!$A$82</f>
        <v>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v>
      </c>
      <c r="C52" s="102"/>
    </row>
    <row r="53" spans="1:3" ht="60" customHeight="1" x14ac:dyDescent="0.2">
      <c r="A53" s="14" t="str">
        <f ca="1">Translations!$A$46</f>
        <v>Analyse détaillée des déficits de financement fondée sur les catégories de coûts du plan stratégique national</v>
      </c>
      <c r="B53" s="103" t="str">
        <f ca="1">Translations!$A$83</f>
        <v>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v>
      </c>
      <c r="C53" s="103"/>
    </row>
  </sheetData>
  <sheetProtection password="CDD8" sheet="1" formatColumns="0" formatRows="0"/>
  <mergeCells count="51">
    <mergeCell ref="A4:B4"/>
    <mergeCell ref="A3:B3"/>
    <mergeCell ref="A2:B2"/>
    <mergeCell ref="A1:B1"/>
    <mergeCell ref="A8:A12"/>
    <mergeCell ref="B8:C8"/>
    <mergeCell ref="B9:C9"/>
    <mergeCell ref="B10:C10"/>
    <mergeCell ref="B11:C11"/>
    <mergeCell ref="B12:C12"/>
    <mergeCell ref="B28:C28"/>
    <mergeCell ref="B19:C19"/>
    <mergeCell ref="B20:C20"/>
    <mergeCell ref="B24:C24"/>
    <mergeCell ref="A25:C25"/>
    <mergeCell ref="A26:C26"/>
    <mergeCell ref="B27:C27"/>
    <mergeCell ref="A13:C13"/>
    <mergeCell ref="A21:C21"/>
    <mergeCell ref="B22:C22"/>
    <mergeCell ref="B18:C18"/>
    <mergeCell ref="A23:C23"/>
    <mergeCell ref="B14:C14"/>
    <mergeCell ref="B15:C15"/>
    <mergeCell ref="B16:C16"/>
    <mergeCell ref="B17:C17"/>
    <mergeCell ref="B39:C39"/>
    <mergeCell ref="B40:C40"/>
    <mergeCell ref="B42:C42"/>
    <mergeCell ref="B29:C29"/>
    <mergeCell ref="B30:C30"/>
    <mergeCell ref="B31:C31"/>
    <mergeCell ref="B32:C32"/>
    <mergeCell ref="A33:C33"/>
    <mergeCell ref="B34:C34"/>
    <mergeCell ref="B49:C49"/>
    <mergeCell ref="B50:C50"/>
    <mergeCell ref="B52:C52"/>
    <mergeCell ref="B53:C53"/>
    <mergeCell ref="A35:C35"/>
    <mergeCell ref="A41:C41"/>
    <mergeCell ref="A51:C51"/>
    <mergeCell ref="B43:C43"/>
    <mergeCell ref="B44:C44"/>
    <mergeCell ref="B45:C45"/>
    <mergeCell ref="B46:C46"/>
    <mergeCell ref="B47:C47"/>
    <mergeCell ref="B48:C48"/>
    <mergeCell ref="B36:C36"/>
    <mergeCell ref="B37:C37"/>
    <mergeCell ref="B38:C38"/>
  </mergeCells>
  <dataValidations count="2">
    <dataValidation type="textLength" allowBlank="1" showInputMessage="1" showErrorMessage="1" sqref="B22 B24 B36:B40 B34 B27:B32 B42:B50" xr:uid="{00000000-0002-0000-0000-000000000000}">
      <formula1>0</formula1>
      <formula2>10000</formula2>
    </dataValidation>
    <dataValidation type="list" allowBlank="1" showInputMessage="1" showErrorMessage="1" sqref="B6" xr:uid="{00000000-0002-0000-0000-000001000000}">
      <formula1>"English,Français,Español"</formula1>
    </dataValidation>
  </dataValidations>
  <pageMargins left="0.7" right="0.7" top="0.75" bottom="0.75" header="0.3" footer="0.3"/>
  <pageSetup paperSize="8"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5"/>
  <sheetViews>
    <sheetView view="pageBreakPreview" zoomScaleNormal="100" zoomScaleSheetLayoutView="100" workbookViewId="0">
      <selection activeCell="A6" sqref="A6"/>
    </sheetView>
  </sheetViews>
  <sheetFormatPr defaultColWidth="9.85546875" defaultRowHeight="14.25" x14ac:dyDescent="0.2"/>
  <cols>
    <col min="1" max="1" width="55.5703125" style="70" customWidth="1"/>
    <col min="2" max="19" width="12.140625" style="12" customWidth="1"/>
    <col min="20" max="16384" width="9.85546875" style="12"/>
  </cols>
  <sheetData>
    <row r="1" spans="1:19"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Translations!$A$90</f>
        <v>VIH/sida</v>
      </c>
      <c r="H1" s="193" t="str">
        <f ca="1">Translations!$A$86</f>
        <v>Exercice financier de début de la période de mise en œuvre</v>
      </c>
      <c r="I1" s="193"/>
      <c r="J1" s="193"/>
      <c r="K1" s="193"/>
      <c r="L1" s="75" t="str">
        <f>IF(ISNUMBER('Cover Sheet'!B13),'Cover Sheet'!B13,VLOOKUP("Select year",Dropdowns!$O$17:$R$17,LangOffset+1,0))</f>
        <v>Choisir l'année</v>
      </c>
    </row>
    <row r="2" spans="1:19"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t="str">
        <f>IF(ISNUMBER('Cover Sheet'!B14),'Cover Sheet'!B14,VLOOKUP("Select year",Dropdowns!$O$17:$R$17,LangOffset+1,0))</f>
        <v>Choisir l'année</v>
      </c>
    </row>
    <row r="3" spans="1:19" ht="30" customHeight="1" x14ac:dyDescent="0.2">
      <c r="A3" s="190" t="str">
        <f ca="1">Translations!$A$145</f>
        <v>Catégories de coûts du plan stratégique national</v>
      </c>
      <c r="B3" s="150" t="str">
        <f ca="1">Translations!$A$126</f>
        <v>Besoin de financement</v>
      </c>
      <c r="C3" s="151"/>
      <c r="D3" s="152"/>
      <c r="E3" s="150" t="str">
        <f ca="1">Translations!$A$127</f>
        <v>National</v>
      </c>
      <c r="F3" s="151"/>
      <c r="G3" s="151"/>
      <c r="H3" s="151"/>
      <c r="I3" s="151"/>
      <c r="J3" s="152"/>
      <c r="K3" s="150" t="str">
        <f ca="1">Translations!$A$128</f>
        <v>Externe hors Fonds mondial</v>
      </c>
      <c r="L3" s="151"/>
      <c r="M3" s="151"/>
      <c r="N3" s="151"/>
      <c r="O3" s="151"/>
      <c r="P3" s="152"/>
      <c r="Q3" s="189" t="str">
        <f ca="1">Translations!$A$129</f>
        <v>Déficit de financement</v>
      </c>
      <c r="R3" s="189"/>
      <c r="S3" s="189"/>
    </row>
    <row r="4" spans="1:19" ht="15" customHeight="1" x14ac:dyDescent="0.2">
      <c r="A4" s="191"/>
      <c r="B4" s="98" t="str">
        <f>IF(ISNUMBER(L1),L1,"")</f>
        <v/>
      </c>
      <c r="C4" s="98" t="str">
        <f>IFERROR(B4+1,"")</f>
        <v/>
      </c>
      <c r="D4" s="98" t="str">
        <f>IFERROR(C4+1,"")</f>
        <v/>
      </c>
      <c r="E4" s="98" t="str">
        <f>IFERROR(F4-1,"")</f>
        <v/>
      </c>
      <c r="F4" s="98" t="str">
        <f>IFERROR(G4-1,"")</f>
        <v/>
      </c>
      <c r="G4" s="98" t="str">
        <f>IFERROR(H4-1,"")</f>
        <v/>
      </c>
      <c r="H4" s="98" t="str">
        <f>B4</f>
        <v/>
      </c>
      <c r="I4" s="98" t="str">
        <f>C4</f>
        <v/>
      </c>
      <c r="J4" s="98" t="str">
        <f>D4</f>
        <v/>
      </c>
      <c r="K4" s="98" t="str">
        <f>IFERROR(L4-1,"")</f>
        <v/>
      </c>
      <c r="L4" s="98" t="str">
        <f>IFERROR(M4-1,"")</f>
        <v/>
      </c>
      <c r="M4" s="98" t="str">
        <f>IFERROR(N4-1,"")</f>
        <v/>
      </c>
      <c r="N4" s="98" t="str">
        <f>B4</f>
        <v/>
      </c>
      <c r="O4" s="98" t="str">
        <f>C4</f>
        <v/>
      </c>
      <c r="P4" s="98" t="str">
        <f>D4</f>
        <v/>
      </c>
      <c r="Q4" s="98" t="str">
        <f>B4</f>
        <v/>
      </c>
      <c r="R4" s="98" t="str">
        <f>C4</f>
        <v/>
      </c>
      <c r="S4" s="98" t="str">
        <f>D4</f>
        <v/>
      </c>
    </row>
    <row r="5" spans="1:19" ht="3" customHeight="1" x14ac:dyDescent="0.2">
      <c r="A5" s="10"/>
      <c r="B5" s="9"/>
      <c r="C5" s="9"/>
      <c r="D5" s="8"/>
      <c r="E5" s="8"/>
      <c r="F5" s="8"/>
      <c r="G5" s="8"/>
      <c r="H5" s="8"/>
      <c r="I5" s="8"/>
      <c r="J5" s="8"/>
      <c r="K5" s="8"/>
      <c r="L5" s="8"/>
      <c r="M5" s="8"/>
      <c r="N5" s="7"/>
      <c r="O5" s="7"/>
      <c r="P5" s="7"/>
      <c r="Q5" s="7"/>
      <c r="R5" s="7"/>
      <c r="S5" s="7"/>
    </row>
    <row r="6" spans="1:19" ht="15" customHeight="1" x14ac:dyDescent="0.2">
      <c r="A6" s="74"/>
      <c r="B6" s="68"/>
      <c r="C6" s="68"/>
      <c r="D6" s="68"/>
      <c r="E6" s="68"/>
      <c r="F6" s="68"/>
      <c r="G6" s="68"/>
      <c r="H6" s="68"/>
      <c r="I6" s="68"/>
      <c r="J6" s="68"/>
      <c r="K6" s="68"/>
      <c r="L6" s="68"/>
      <c r="M6" s="68"/>
      <c r="N6" s="68"/>
      <c r="O6" s="68"/>
      <c r="P6" s="68"/>
      <c r="Q6" s="11">
        <f>IFERROR(B6-H6-N6,"")</f>
        <v>0</v>
      </c>
      <c r="R6" s="11">
        <f>IFERROR(C6-I6-O6,"")</f>
        <v>0</v>
      </c>
      <c r="S6" s="11">
        <f>IFERROR(D6-J6-P6,"")</f>
        <v>0</v>
      </c>
    </row>
    <row r="7" spans="1:19" ht="15" customHeight="1" x14ac:dyDescent="0.2">
      <c r="A7" s="74"/>
      <c r="B7" s="68"/>
      <c r="C7" s="68"/>
      <c r="D7" s="68"/>
      <c r="E7" s="68"/>
      <c r="F7" s="68"/>
      <c r="G7" s="68"/>
      <c r="H7" s="68"/>
      <c r="I7" s="68"/>
      <c r="J7" s="68"/>
      <c r="K7" s="68"/>
      <c r="L7" s="68"/>
      <c r="M7" s="68"/>
      <c r="N7" s="68"/>
      <c r="O7" s="68"/>
      <c r="P7" s="68"/>
      <c r="Q7" s="11">
        <f t="shared" ref="Q7:Q20" si="0">IFERROR(B7-H7-N7,"")</f>
        <v>0</v>
      </c>
      <c r="R7" s="11">
        <f t="shared" ref="R7:R20" si="1">IFERROR(C7-I7-O7,"")</f>
        <v>0</v>
      </c>
      <c r="S7" s="11">
        <f t="shared" ref="S7:S20" si="2">IFERROR(D7-J7-P7,"")</f>
        <v>0</v>
      </c>
    </row>
    <row r="8" spans="1:19" ht="15" customHeight="1" x14ac:dyDescent="0.2">
      <c r="A8" s="74"/>
      <c r="B8" s="68"/>
      <c r="C8" s="68"/>
      <c r="D8" s="68"/>
      <c r="E8" s="68"/>
      <c r="F8" s="68"/>
      <c r="G8" s="68"/>
      <c r="H8" s="68"/>
      <c r="I8" s="68"/>
      <c r="J8" s="68"/>
      <c r="K8" s="68"/>
      <c r="L8" s="68"/>
      <c r="M8" s="68"/>
      <c r="N8" s="68"/>
      <c r="O8" s="68"/>
      <c r="P8" s="68"/>
      <c r="Q8" s="11">
        <f t="shared" si="0"/>
        <v>0</v>
      </c>
      <c r="R8" s="11">
        <f t="shared" si="1"/>
        <v>0</v>
      </c>
      <c r="S8" s="11">
        <f t="shared" si="2"/>
        <v>0</v>
      </c>
    </row>
    <row r="9" spans="1:19" ht="15" customHeight="1" x14ac:dyDescent="0.2">
      <c r="A9" s="74"/>
      <c r="B9" s="68"/>
      <c r="C9" s="68"/>
      <c r="D9" s="68"/>
      <c r="E9" s="68"/>
      <c r="F9" s="68"/>
      <c r="G9" s="68"/>
      <c r="H9" s="68"/>
      <c r="I9" s="68"/>
      <c r="J9" s="68"/>
      <c r="K9" s="68"/>
      <c r="L9" s="68"/>
      <c r="M9" s="68"/>
      <c r="N9" s="68"/>
      <c r="O9" s="68"/>
      <c r="P9" s="68"/>
      <c r="Q9" s="11">
        <f t="shared" si="0"/>
        <v>0</v>
      </c>
      <c r="R9" s="11">
        <f t="shared" si="1"/>
        <v>0</v>
      </c>
      <c r="S9" s="11">
        <f t="shared" si="2"/>
        <v>0</v>
      </c>
    </row>
    <row r="10" spans="1:19" ht="15" customHeight="1" x14ac:dyDescent="0.2">
      <c r="A10" s="74"/>
      <c r="B10" s="68"/>
      <c r="C10" s="68"/>
      <c r="D10" s="68"/>
      <c r="E10" s="68"/>
      <c r="F10" s="68"/>
      <c r="G10" s="68"/>
      <c r="H10" s="68"/>
      <c r="I10" s="68"/>
      <c r="J10" s="68"/>
      <c r="K10" s="68"/>
      <c r="L10" s="68"/>
      <c r="M10" s="68"/>
      <c r="N10" s="68"/>
      <c r="O10" s="68"/>
      <c r="P10" s="68"/>
      <c r="Q10" s="11">
        <f t="shared" si="0"/>
        <v>0</v>
      </c>
      <c r="R10" s="11">
        <f t="shared" si="1"/>
        <v>0</v>
      </c>
      <c r="S10" s="11">
        <f t="shared" si="2"/>
        <v>0</v>
      </c>
    </row>
    <row r="11" spans="1:19" ht="15" customHeight="1" x14ac:dyDescent="0.2">
      <c r="A11" s="74"/>
      <c r="B11" s="68"/>
      <c r="C11" s="68"/>
      <c r="D11" s="68"/>
      <c r="E11" s="68"/>
      <c r="F11" s="68"/>
      <c r="G11" s="68"/>
      <c r="H11" s="68"/>
      <c r="I11" s="68"/>
      <c r="J11" s="68"/>
      <c r="K11" s="68"/>
      <c r="L11" s="68"/>
      <c r="M11" s="68"/>
      <c r="N11" s="68"/>
      <c r="O11" s="68"/>
      <c r="P11" s="68"/>
      <c r="Q11" s="11">
        <f t="shared" si="0"/>
        <v>0</v>
      </c>
      <c r="R11" s="11">
        <f t="shared" si="1"/>
        <v>0</v>
      </c>
      <c r="S11" s="11">
        <f t="shared" si="2"/>
        <v>0</v>
      </c>
    </row>
    <row r="12" spans="1:19" ht="15" customHeight="1" x14ac:dyDescent="0.2">
      <c r="A12" s="74"/>
      <c r="B12" s="68"/>
      <c r="C12" s="68"/>
      <c r="D12" s="68"/>
      <c r="E12" s="68"/>
      <c r="F12" s="68"/>
      <c r="G12" s="68"/>
      <c r="H12" s="68"/>
      <c r="I12" s="68"/>
      <c r="J12" s="68"/>
      <c r="K12" s="68"/>
      <c r="L12" s="68"/>
      <c r="M12" s="68"/>
      <c r="N12" s="68"/>
      <c r="O12" s="68"/>
      <c r="P12" s="68"/>
      <c r="Q12" s="11">
        <f t="shared" si="0"/>
        <v>0</v>
      </c>
      <c r="R12" s="11">
        <f t="shared" si="1"/>
        <v>0</v>
      </c>
      <c r="S12" s="11">
        <f t="shared" si="2"/>
        <v>0</v>
      </c>
    </row>
    <row r="13" spans="1:19" ht="15" customHeight="1" x14ac:dyDescent="0.2">
      <c r="A13" s="74"/>
      <c r="B13" s="68"/>
      <c r="C13" s="68"/>
      <c r="D13" s="68"/>
      <c r="E13" s="68"/>
      <c r="F13" s="68"/>
      <c r="G13" s="68"/>
      <c r="H13" s="68"/>
      <c r="I13" s="68"/>
      <c r="J13" s="68"/>
      <c r="K13" s="68"/>
      <c r="L13" s="68"/>
      <c r="M13" s="68"/>
      <c r="N13" s="68"/>
      <c r="O13" s="68"/>
      <c r="P13" s="68"/>
      <c r="Q13" s="11">
        <f t="shared" si="0"/>
        <v>0</v>
      </c>
      <c r="R13" s="11">
        <f t="shared" si="1"/>
        <v>0</v>
      </c>
      <c r="S13" s="11">
        <f t="shared" si="2"/>
        <v>0</v>
      </c>
    </row>
    <row r="14" spans="1:19" ht="15" customHeight="1" x14ac:dyDescent="0.2">
      <c r="A14" s="74"/>
      <c r="B14" s="68"/>
      <c r="C14" s="68"/>
      <c r="D14" s="68"/>
      <c r="E14" s="68"/>
      <c r="F14" s="68"/>
      <c r="G14" s="68"/>
      <c r="H14" s="68"/>
      <c r="I14" s="68"/>
      <c r="J14" s="68"/>
      <c r="K14" s="68"/>
      <c r="L14" s="68"/>
      <c r="M14" s="68"/>
      <c r="N14" s="68"/>
      <c r="O14" s="68"/>
      <c r="P14" s="68"/>
      <c r="Q14" s="11">
        <f t="shared" si="0"/>
        <v>0</v>
      </c>
      <c r="R14" s="11">
        <f t="shared" si="1"/>
        <v>0</v>
      </c>
      <c r="S14" s="11">
        <f t="shared" si="2"/>
        <v>0</v>
      </c>
    </row>
    <row r="15" spans="1:19" ht="15" customHeight="1" x14ac:dyDescent="0.2">
      <c r="A15" s="74"/>
      <c r="B15" s="68"/>
      <c r="C15" s="68"/>
      <c r="D15" s="68"/>
      <c r="E15" s="68"/>
      <c r="F15" s="68"/>
      <c r="G15" s="68"/>
      <c r="H15" s="68"/>
      <c r="I15" s="68"/>
      <c r="J15" s="68"/>
      <c r="K15" s="68"/>
      <c r="L15" s="68"/>
      <c r="M15" s="68"/>
      <c r="N15" s="68"/>
      <c r="O15" s="68"/>
      <c r="P15" s="68"/>
      <c r="Q15" s="11">
        <f t="shared" si="0"/>
        <v>0</v>
      </c>
      <c r="R15" s="11">
        <f t="shared" si="1"/>
        <v>0</v>
      </c>
      <c r="S15" s="11">
        <f t="shared" si="2"/>
        <v>0</v>
      </c>
    </row>
    <row r="16" spans="1:19" ht="15" customHeight="1" x14ac:dyDescent="0.2">
      <c r="A16" s="74"/>
      <c r="B16" s="68"/>
      <c r="C16" s="68"/>
      <c r="D16" s="68"/>
      <c r="E16" s="68"/>
      <c r="F16" s="68"/>
      <c r="G16" s="68"/>
      <c r="H16" s="68"/>
      <c r="I16" s="68"/>
      <c r="J16" s="68"/>
      <c r="K16" s="68"/>
      <c r="L16" s="68"/>
      <c r="M16" s="68"/>
      <c r="N16" s="68"/>
      <c r="O16" s="68"/>
      <c r="P16" s="68"/>
      <c r="Q16" s="11">
        <f t="shared" si="0"/>
        <v>0</v>
      </c>
      <c r="R16" s="11">
        <f t="shared" si="1"/>
        <v>0</v>
      </c>
      <c r="S16" s="11">
        <f t="shared" si="2"/>
        <v>0</v>
      </c>
    </row>
    <row r="17" spans="1:19" ht="15" customHeight="1" x14ac:dyDescent="0.2">
      <c r="A17" s="74"/>
      <c r="B17" s="68"/>
      <c r="C17" s="68"/>
      <c r="D17" s="68"/>
      <c r="E17" s="68"/>
      <c r="F17" s="68"/>
      <c r="G17" s="68"/>
      <c r="H17" s="68"/>
      <c r="I17" s="68"/>
      <c r="J17" s="68"/>
      <c r="K17" s="68"/>
      <c r="L17" s="68"/>
      <c r="M17" s="68"/>
      <c r="N17" s="68"/>
      <c r="O17" s="68"/>
      <c r="P17" s="68"/>
      <c r="Q17" s="11">
        <f t="shared" si="0"/>
        <v>0</v>
      </c>
      <c r="R17" s="11">
        <f t="shared" si="1"/>
        <v>0</v>
      </c>
      <c r="S17" s="11">
        <f t="shared" si="2"/>
        <v>0</v>
      </c>
    </row>
    <row r="18" spans="1:19" ht="15" customHeight="1" x14ac:dyDescent="0.2">
      <c r="A18" s="74"/>
      <c r="B18" s="68"/>
      <c r="C18" s="68"/>
      <c r="D18" s="68"/>
      <c r="E18" s="68"/>
      <c r="F18" s="68"/>
      <c r="G18" s="68"/>
      <c r="H18" s="68"/>
      <c r="I18" s="68"/>
      <c r="J18" s="68"/>
      <c r="K18" s="68"/>
      <c r="L18" s="68"/>
      <c r="M18" s="68"/>
      <c r="N18" s="68"/>
      <c r="O18" s="68"/>
      <c r="P18" s="68"/>
      <c r="Q18" s="11">
        <f t="shared" si="0"/>
        <v>0</v>
      </c>
      <c r="R18" s="11">
        <f t="shared" si="1"/>
        <v>0</v>
      </c>
      <c r="S18" s="11">
        <f t="shared" si="2"/>
        <v>0</v>
      </c>
    </row>
    <row r="19" spans="1:19" ht="15" customHeight="1" x14ac:dyDescent="0.2">
      <c r="A19" s="74"/>
      <c r="B19" s="68"/>
      <c r="C19" s="68"/>
      <c r="D19" s="68"/>
      <c r="E19" s="68"/>
      <c r="F19" s="68"/>
      <c r="G19" s="68"/>
      <c r="H19" s="68"/>
      <c r="I19" s="68"/>
      <c r="J19" s="68"/>
      <c r="K19" s="68"/>
      <c r="L19" s="68"/>
      <c r="M19" s="68"/>
      <c r="N19" s="68"/>
      <c r="O19" s="68"/>
      <c r="P19" s="68"/>
      <c r="Q19" s="11">
        <f t="shared" si="0"/>
        <v>0</v>
      </c>
      <c r="R19" s="11">
        <f t="shared" si="1"/>
        <v>0</v>
      </c>
      <c r="S19" s="11">
        <f t="shared" si="2"/>
        <v>0</v>
      </c>
    </row>
    <row r="20" spans="1:19" ht="15" customHeight="1" x14ac:dyDescent="0.2">
      <c r="A20" s="74"/>
      <c r="B20" s="68"/>
      <c r="C20" s="68"/>
      <c r="D20" s="68"/>
      <c r="E20" s="68"/>
      <c r="F20" s="68"/>
      <c r="G20" s="68"/>
      <c r="H20" s="68"/>
      <c r="I20" s="68"/>
      <c r="J20" s="68"/>
      <c r="K20" s="68"/>
      <c r="L20" s="68"/>
      <c r="M20" s="68"/>
      <c r="N20" s="68"/>
      <c r="O20" s="68"/>
      <c r="P20" s="68"/>
      <c r="Q20" s="11">
        <f t="shared" si="0"/>
        <v>0</v>
      </c>
      <c r="R20" s="11">
        <f t="shared" si="1"/>
        <v>0</v>
      </c>
      <c r="S20" s="11">
        <f t="shared" si="2"/>
        <v>0</v>
      </c>
    </row>
    <row r="21" spans="1:19"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0</v>
      </c>
      <c r="C22" s="4">
        <f t="shared" si="3"/>
        <v>0</v>
      </c>
      <c r="D22" s="4">
        <f t="shared" si="3"/>
        <v>0</v>
      </c>
      <c r="E22" s="4">
        <f t="shared" si="3"/>
        <v>0</v>
      </c>
      <c r="F22" s="4">
        <f t="shared" si="3"/>
        <v>0</v>
      </c>
      <c r="G22" s="4">
        <f t="shared" si="3"/>
        <v>0</v>
      </c>
      <c r="H22" s="4">
        <f t="shared" si="3"/>
        <v>0</v>
      </c>
      <c r="I22" s="4">
        <f t="shared" si="3"/>
        <v>0</v>
      </c>
      <c r="J22" s="4">
        <f t="shared" si="3"/>
        <v>0</v>
      </c>
      <c r="K22" s="4"/>
      <c r="L22" s="4"/>
      <c r="M22" s="4">
        <f t="shared" si="3"/>
        <v>0</v>
      </c>
      <c r="N22" s="4">
        <f t="shared" si="3"/>
        <v>0</v>
      </c>
      <c r="O22" s="4">
        <f t="shared" si="3"/>
        <v>0</v>
      </c>
      <c r="P22" s="4">
        <f t="shared" si="3"/>
        <v>0</v>
      </c>
      <c r="Q22" s="4">
        <f t="shared" si="3"/>
        <v>0</v>
      </c>
      <c r="R22" s="4">
        <f t="shared" si="3"/>
        <v>0</v>
      </c>
      <c r="S22" s="4">
        <f t="shared" si="3"/>
        <v>0</v>
      </c>
    </row>
    <row r="24" spans="1:19" x14ac:dyDescent="0.2">
      <c r="A24" s="69"/>
    </row>
    <row r="25" spans="1:19" x14ac:dyDescent="0.2">
      <c r="A25" s="69"/>
    </row>
  </sheetData>
  <sheetProtection password="CDD8" sheet="1" formatColumns="0" formatRows="0"/>
  <protectedRanges>
    <protectedRange sqref="B6:P21" name="Range1"/>
  </protectedRanges>
  <mergeCells count="12">
    <mergeCell ref="K3:P3"/>
    <mergeCell ref="A3:A4"/>
    <mergeCell ref="B3:D3"/>
    <mergeCell ref="E3:J3"/>
    <mergeCell ref="Q3:S3"/>
    <mergeCell ref="H1:K1"/>
    <mergeCell ref="H2:K2"/>
    <mergeCell ref="A1:B2"/>
    <mergeCell ref="D1:E1"/>
    <mergeCell ref="F1:F2"/>
    <mergeCell ref="G1:G2"/>
    <mergeCell ref="D2:E2"/>
  </mergeCells>
  <pageMargins left="0.7" right="0.7" top="0.75" bottom="0.75" header="0.3" footer="0.3"/>
  <pageSetup paperSize="8"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9"/>
  <sheetViews>
    <sheetView view="pageBreakPreview" zoomScale="150" zoomScaleNormal="100" zoomScaleSheetLayoutView="150" workbookViewId="0">
      <selection activeCell="B11" sqref="B11"/>
    </sheetView>
  </sheetViews>
  <sheetFormatPr defaultColWidth="9.85546875" defaultRowHeight="14.25" x14ac:dyDescent="0.2"/>
  <cols>
    <col min="1" max="1" width="55.5703125" style="2" customWidth="1"/>
    <col min="2" max="19" width="12.140625" style="1" customWidth="1"/>
    <col min="20" max="16384" width="9.85546875" style="1"/>
  </cols>
  <sheetData>
    <row r="1" spans="1:19" s="6" customFormat="1"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Translations!$A$91</f>
        <v>Tuberculose</v>
      </c>
      <c r="H1" s="193" t="str">
        <f ca="1">Translations!$A$86</f>
        <v>Exercice financier de début de la période de mise en œuvre</v>
      </c>
      <c r="I1" s="193"/>
      <c r="J1" s="193"/>
      <c r="K1" s="193"/>
      <c r="L1" s="75">
        <f>IF(ISNUMBER('Cover Sheet'!C13),'Cover Sheet'!C13,VLOOKUP("Select year",Dropdowns!$O$17:$R$17,LangOffset+1,0))</f>
        <v>2021</v>
      </c>
      <c r="M1" s="12"/>
      <c r="N1" s="12"/>
      <c r="O1" s="12"/>
      <c r="P1" s="12"/>
      <c r="Q1" s="12"/>
      <c r="R1" s="12"/>
      <c r="S1" s="12"/>
    </row>
    <row r="2" spans="1:19" s="6" customFormat="1"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f>IF(ISNUMBER('Cover Sheet'!C14),'Cover Sheet'!C14,VLOOKUP("Select year",Dropdowns!$O$17:$R$17,LangOffset+1,0))</f>
        <v>2023</v>
      </c>
      <c r="M2" s="12"/>
      <c r="N2" s="12"/>
      <c r="O2" s="12"/>
      <c r="P2" s="12"/>
      <c r="Q2" s="12"/>
      <c r="R2" s="12"/>
      <c r="S2" s="12"/>
    </row>
    <row r="3" spans="1:19" s="6" customFormat="1" ht="30" customHeight="1" x14ac:dyDescent="0.2">
      <c r="A3" s="190" t="str">
        <f ca="1">Translations!$A$125</f>
        <v>Module</v>
      </c>
      <c r="B3" s="150" t="str">
        <f ca="1">Translations!$A$126</f>
        <v>Besoin de financement</v>
      </c>
      <c r="C3" s="151"/>
      <c r="D3" s="152"/>
      <c r="E3" s="150" t="str">
        <f ca="1">Translations!$A$127</f>
        <v>National</v>
      </c>
      <c r="F3" s="151"/>
      <c r="G3" s="151"/>
      <c r="H3" s="151"/>
      <c r="I3" s="151"/>
      <c r="J3" s="151"/>
      <c r="K3" s="189" t="str">
        <f ca="1">Translations!$A$128</f>
        <v>Externe hors Fonds mondial</v>
      </c>
      <c r="L3" s="189"/>
      <c r="M3" s="189"/>
      <c r="N3" s="189"/>
      <c r="O3" s="189"/>
      <c r="P3" s="189"/>
      <c r="Q3" s="189" t="str">
        <f ca="1">Translations!$A$129</f>
        <v>Déficit de financement</v>
      </c>
      <c r="R3" s="189"/>
      <c r="S3" s="189"/>
    </row>
    <row r="4" spans="1:19" s="6" customFormat="1" ht="15" customHeight="1" x14ac:dyDescent="0.2">
      <c r="A4" s="191"/>
      <c r="B4" s="98">
        <f>IF(ISNUMBER(L1),L1,"")</f>
        <v>2021</v>
      </c>
      <c r="C4" s="98">
        <f>IFERROR(B4+1,"")</f>
        <v>2022</v>
      </c>
      <c r="D4" s="98">
        <f>IFERROR(C4+1,"")</f>
        <v>2023</v>
      </c>
      <c r="E4" s="98">
        <f>IFERROR(F4-1,"")</f>
        <v>2018</v>
      </c>
      <c r="F4" s="98">
        <f>IFERROR(G4-1,"")</f>
        <v>2019</v>
      </c>
      <c r="G4" s="98">
        <f>IFERROR(H4-1,"")</f>
        <v>2020</v>
      </c>
      <c r="H4" s="98">
        <f>B4</f>
        <v>2021</v>
      </c>
      <c r="I4" s="98">
        <f>C4</f>
        <v>2022</v>
      </c>
      <c r="J4" s="98">
        <f>D4</f>
        <v>2023</v>
      </c>
      <c r="K4" s="98">
        <f>IFERROR(L4-1,"")</f>
        <v>2018</v>
      </c>
      <c r="L4" s="98">
        <f>IFERROR(M4-1,"")</f>
        <v>2019</v>
      </c>
      <c r="M4" s="98">
        <f>IFERROR(N4-1,"")</f>
        <v>2020</v>
      </c>
      <c r="N4" s="98">
        <f>B4</f>
        <v>2021</v>
      </c>
      <c r="O4" s="98">
        <f>C4</f>
        <v>2022</v>
      </c>
      <c r="P4" s="98">
        <f>D4</f>
        <v>2023</v>
      </c>
      <c r="Q4" s="98">
        <f>B4</f>
        <v>2021</v>
      </c>
      <c r="R4" s="98">
        <f>C4</f>
        <v>2022</v>
      </c>
      <c r="S4" s="98">
        <f>D4</f>
        <v>2023</v>
      </c>
    </row>
    <row r="5" spans="1:19" s="6" customFormat="1" ht="3" customHeight="1" x14ac:dyDescent="0.2">
      <c r="A5" s="10"/>
      <c r="B5" s="9"/>
      <c r="C5" s="9"/>
      <c r="D5" s="8"/>
      <c r="E5" s="8"/>
      <c r="F5" s="8"/>
      <c r="G5" s="8"/>
      <c r="H5" s="8"/>
      <c r="I5" s="8"/>
      <c r="J5" s="8"/>
      <c r="K5" s="8"/>
      <c r="L5" s="8"/>
      <c r="M5" s="8"/>
      <c r="N5" s="7"/>
      <c r="O5" s="7"/>
      <c r="P5" s="7"/>
      <c r="Q5" s="7"/>
      <c r="R5" s="7"/>
      <c r="S5" s="7"/>
    </row>
    <row r="6" spans="1:19" ht="21.95" customHeight="1" x14ac:dyDescent="0.2">
      <c r="A6" s="5" t="str">
        <f ca="1">Translations!$A$146</f>
        <v>Soins et prévention de la tuberculose : Dépistage et diagnostic des cas</v>
      </c>
      <c r="B6" s="68"/>
      <c r="C6" s="68"/>
      <c r="D6" s="68"/>
      <c r="E6" s="94"/>
      <c r="F6" s="94"/>
      <c r="G6" s="94"/>
      <c r="H6" s="94"/>
      <c r="I6" s="94"/>
      <c r="J6" s="94"/>
      <c r="K6" s="68"/>
      <c r="L6" s="68"/>
      <c r="M6" s="68"/>
      <c r="N6" s="68"/>
      <c r="O6" s="68"/>
      <c r="P6" s="68"/>
      <c r="Q6" s="11">
        <f>IFERROR(B6-H6-N6,"")</f>
        <v>0</v>
      </c>
      <c r="R6" s="11">
        <f>IFERROR(C6-I6-O6,"")</f>
        <v>0</v>
      </c>
      <c r="S6" s="11">
        <f>IFERROR(D6-J6-P6,"")</f>
        <v>0</v>
      </c>
    </row>
    <row r="7" spans="1:19" ht="21.95" customHeight="1" x14ac:dyDescent="0.2">
      <c r="A7" s="5" t="str">
        <f ca="1">Translations!$A$147</f>
        <v>Soins et prévention de la tuberculose : Traitement</v>
      </c>
      <c r="B7" s="68"/>
      <c r="C7" s="68"/>
      <c r="D7" s="68"/>
      <c r="E7" s="68"/>
      <c r="F7" s="68"/>
      <c r="G7" s="68"/>
      <c r="H7" s="68"/>
      <c r="I7" s="68"/>
      <c r="J7" s="68"/>
      <c r="K7" s="68"/>
      <c r="L7" s="68"/>
      <c r="M7" s="68"/>
      <c r="N7" s="68"/>
      <c r="O7" s="68"/>
      <c r="P7" s="68"/>
      <c r="Q7" s="11">
        <f t="shared" ref="Q7:Q14" si="0">IFERROR(B7-H7-N7,"")</f>
        <v>0</v>
      </c>
      <c r="R7" s="11">
        <f t="shared" ref="R7:R14" si="1">IFERROR(C7-I7-O7,"")</f>
        <v>0</v>
      </c>
      <c r="S7" s="11">
        <f t="shared" ref="S7:S14" si="2">IFERROR(D7-J7-P7,"")</f>
        <v>0</v>
      </c>
    </row>
    <row r="8" spans="1:19" ht="21.95" customHeight="1" x14ac:dyDescent="0.2">
      <c r="A8" s="5" t="str">
        <f ca="1">Translations!$A$148</f>
        <v>Tuberculose multirésistante : Dépistage et diagnostic des cas</v>
      </c>
      <c r="B8" s="68"/>
      <c r="C8" s="68"/>
      <c r="D8" s="68"/>
      <c r="E8" s="68"/>
      <c r="F8" s="68"/>
      <c r="G8" s="68"/>
      <c r="H8" s="68"/>
      <c r="I8" s="68"/>
      <c r="J8" s="68"/>
      <c r="K8" s="68"/>
      <c r="L8" s="68"/>
      <c r="M8" s="68"/>
      <c r="N8" s="68"/>
      <c r="O8" s="68"/>
      <c r="P8" s="68"/>
      <c r="Q8" s="11">
        <f t="shared" si="0"/>
        <v>0</v>
      </c>
      <c r="R8" s="11">
        <f t="shared" si="1"/>
        <v>0</v>
      </c>
      <c r="S8" s="11">
        <f t="shared" si="2"/>
        <v>0</v>
      </c>
    </row>
    <row r="9" spans="1:19" ht="21.95" customHeight="1" x14ac:dyDescent="0.2">
      <c r="A9" s="5" t="str">
        <f ca="1">Translations!$A$149</f>
        <v>Tuberculose multirésistante : Traitement</v>
      </c>
      <c r="B9" s="68"/>
      <c r="C9" s="68"/>
      <c r="D9" s="68"/>
      <c r="E9" s="68"/>
      <c r="F9" s="68"/>
      <c r="G9" s="68"/>
      <c r="H9" s="68"/>
      <c r="I9" s="68"/>
      <c r="J9" s="68"/>
      <c r="K9" s="68"/>
      <c r="L9" s="68"/>
      <c r="M9" s="68"/>
      <c r="N9" s="68"/>
      <c r="O9" s="68"/>
      <c r="P9" s="68"/>
      <c r="Q9" s="11">
        <f t="shared" si="0"/>
        <v>0</v>
      </c>
      <c r="R9" s="11">
        <f t="shared" si="1"/>
        <v>0</v>
      </c>
      <c r="S9" s="11">
        <f t="shared" si="2"/>
        <v>0</v>
      </c>
    </row>
    <row r="10" spans="1:19" ht="21.95" customHeight="1" x14ac:dyDescent="0.2">
      <c r="A10" s="5" t="str">
        <f ca="1">Translations!$A$150</f>
        <v>Tuberculose/VIH</v>
      </c>
      <c r="B10" s="68"/>
      <c r="C10" s="68"/>
      <c r="D10" s="68"/>
      <c r="E10" s="68"/>
      <c r="F10" s="68"/>
      <c r="G10" s="68"/>
      <c r="H10" s="68"/>
      <c r="I10" s="68"/>
      <c r="J10" s="68"/>
      <c r="K10" s="65"/>
      <c r="L10" s="65"/>
      <c r="M10" s="65"/>
      <c r="N10" s="65"/>
      <c r="O10" s="65"/>
      <c r="P10" s="65"/>
      <c r="Q10" s="11">
        <f t="shared" si="0"/>
        <v>0</v>
      </c>
      <c r="R10" s="11">
        <f t="shared" si="1"/>
        <v>0</v>
      </c>
      <c r="S10" s="11">
        <f t="shared" si="2"/>
        <v>0</v>
      </c>
    </row>
    <row r="11" spans="1:19" ht="21.95" customHeight="1" x14ac:dyDescent="0.2">
      <c r="A11" s="5" t="str">
        <f ca="1">Translations!$A$151</f>
        <v>Programmes ciblant des populations-clés</v>
      </c>
      <c r="B11" s="68"/>
      <c r="C11" s="68"/>
      <c r="D11" s="68"/>
      <c r="E11" s="68"/>
      <c r="F11" s="68"/>
      <c r="G11" s="68"/>
      <c r="H11" s="68"/>
      <c r="I11" s="68"/>
      <c r="J11" s="68"/>
      <c r="K11" s="68"/>
      <c r="L11" s="68"/>
      <c r="M11" s="68"/>
      <c r="N11" s="68"/>
      <c r="O11" s="68"/>
      <c r="P11" s="68"/>
      <c r="Q11" s="11">
        <f t="shared" si="0"/>
        <v>0</v>
      </c>
      <c r="R11" s="11">
        <f t="shared" si="1"/>
        <v>0</v>
      </c>
      <c r="S11" s="11">
        <f t="shared" si="2"/>
        <v>0</v>
      </c>
    </row>
    <row r="12" spans="1:19" ht="21.95" customHeight="1" x14ac:dyDescent="0.2">
      <c r="A12" s="5" t="str">
        <f ca="1">Translations!$A$152</f>
        <v>SRPS</v>
      </c>
      <c r="B12" s="68"/>
      <c r="C12" s="68"/>
      <c r="D12" s="68"/>
      <c r="E12" s="68"/>
      <c r="F12" s="68"/>
      <c r="G12" s="68"/>
      <c r="H12" s="68"/>
      <c r="I12" s="68"/>
      <c r="J12" s="68"/>
      <c r="K12" s="68"/>
      <c r="L12" s="68"/>
      <c r="M12" s="68"/>
      <c r="N12" s="68"/>
      <c r="O12" s="68"/>
      <c r="P12" s="68"/>
      <c r="Q12" s="11">
        <f t="shared" si="0"/>
        <v>0</v>
      </c>
      <c r="R12" s="11">
        <f t="shared" si="1"/>
        <v>0</v>
      </c>
      <c r="S12" s="11">
        <f t="shared" si="2"/>
        <v>0</v>
      </c>
    </row>
    <row r="13" spans="1:19" ht="21.95" customHeight="1" x14ac:dyDescent="0.2">
      <c r="A13" s="5" t="str">
        <f ca="1">Translations!$A$153</f>
        <v>Gestion des programmes</v>
      </c>
      <c r="B13" s="68"/>
      <c r="C13" s="68"/>
      <c r="D13" s="68"/>
      <c r="E13" s="68"/>
      <c r="F13" s="68"/>
      <c r="G13" s="68"/>
      <c r="H13" s="68"/>
      <c r="I13" s="68"/>
      <c r="J13" s="68"/>
      <c r="K13" s="65"/>
      <c r="L13" s="65"/>
      <c r="M13" s="65"/>
      <c r="N13" s="65"/>
      <c r="O13" s="65"/>
      <c r="P13" s="65"/>
      <c r="Q13" s="11">
        <f t="shared" si="0"/>
        <v>0</v>
      </c>
      <c r="R13" s="11">
        <f t="shared" si="1"/>
        <v>0</v>
      </c>
      <c r="S13" s="11">
        <f t="shared" si="2"/>
        <v>0</v>
      </c>
    </row>
    <row r="14" spans="1:19" ht="21.95" customHeight="1" x14ac:dyDescent="0.2">
      <c r="A14" s="5" t="str">
        <f ca="1">Translations!$A$154</f>
        <v>Autre</v>
      </c>
      <c r="B14" s="68"/>
      <c r="C14" s="68"/>
      <c r="D14" s="68"/>
      <c r="E14" s="68"/>
      <c r="F14" s="68"/>
      <c r="G14" s="68"/>
      <c r="H14" s="68"/>
      <c r="I14" s="68"/>
      <c r="J14" s="68"/>
      <c r="K14" s="68"/>
      <c r="L14" s="68"/>
      <c r="M14" s="68"/>
      <c r="N14" s="68"/>
      <c r="O14" s="68"/>
      <c r="P14" s="68"/>
      <c r="Q14" s="11">
        <f t="shared" si="0"/>
        <v>0</v>
      </c>
      <c r="R14" s="11">
        <f t="shared" si="1"/>
        <v>0</v>
      </c>
      <c r="S14" s="11">
        <f t="shared" si="2"/>
        <v>0</v>
      </c>
    </row>
    <row r="15" spans="1:19" s="6" customFormat="1" ht="3" customHeight="1" x14ac:dyDescent="0.2">
      <c r="A15" s="10"/>
      <c r="B15" s="9"/>
      <c r="C15" s="9"/>
      <c r="D15" s="8"/>
      <c r="E15" s="8"/>
      <c r="F15" s="8"/>
      <c r="G15" s="8"/>
      <c r="H15" s="8"/>
      <c r="I15" s="8"/>
      <c r="J15" s="8"/>
      <c r="K15" s="8"/>
      <c r="L15" s="8"/>
      <c r="M15" s="8"/>
      <c r="N15" s="7"/>
      <c r="O15" s="7"/>
      <c r="P15" s="7"/>
      <c r="Q15" s="7"/>
      <c r="R15" s="7"/>
      <c r="S15" s="7"/>
    </row>
    <row r="16" spans="1:19" ht="15" customHeight="1" x14ac:dyDescent="0.2">
      <c r="A16" s="5" t="str">
        <f ca="1">Translations!$A$164</f>
        <v>Total</v>
      </c>
      <c r="B16" s="4">
        <f t="shared" ref="B16:S16" si="3">SUM(B6:B14)</f>
        <v>0</v>
      </c>
      <c r="C16" s="4">
        <f t="shared" si="3"/>
        <v>0</v>
      </c>
      <c r="D16" s="4">
        <f t="shared" si="3"/>
        <v>0</v>
      </c>
      <c r="E16" s="4">
        <f t="shared" si="3"/>
        <v>0</v>
      </c>
      <c r="F16" s="4">
        <f t="shared" si="3"/>
        <v>0</v>
      </c>
      <c r="G16" s="4">
        <f t="shared" si="3"/>
        <v>0</v>
      </c>
      <c r="H16" s="4">
        <f t="shared" si="3"/>
        <v>0</v>
      </c>
      <c r="I16" s="4">
        <f t="shared" si="3"/>
        <v>0</v>
      </c>
      <c r="J16" s="4">
        <f t="shared" si="3"/>
        <v>0</v>
      </c>
      <c r="K16" s="4">
        <f t="shared" si="3"/>
        <v>0</v>
      </c>
      <c r="L16" s="4">
        <f t="shared" si="3"/>
        <v>0</v>
      </c>
      <c r="M16" s="4">
        <f t="shared" si="3"/>
        <v>0</v>
      </c>
      <c r="N16" s="4">
        <f t="shared" si="3"/>
        <v>0</v>
      </c>
      <c r="O16" s="4">
        <f t="shared" si="3"/>
        <v>0</v>
      </c>
      <c r="P16" s="4">
        <f t="shared" si="3"/>
        <v>0</v>
      </c>
      <c r="Q16" s="4">
        <f t="shared" si="3"/>
        <v>0</v>
      </c>
      <c r="R16" s="4">
        <f t="shared" si="3"/>
        <v>0</v>
      </c>
      <c r="S16" s="4">
        <f t="shared" si="3"/>
        <v>0</v>
      </c>
    </row>
    <row r="18" spans="1:1" x14ac:dyDescent="0.2">
      <c r="A18" s="3"/>
    </row>
    <row r="19" spans="1:1" x14ac:dyDescent="0.2">
      <c r="A19" s="3"/>
    </row>
  </sheetData>
  <sheetProtection password="CDD8" sheet="1" formatColumns="0" formatRows="0"/>
  <protectedRanges>
    <protectedRange sqref="B6:P15"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14" xr:uid="{00000000-0002-0000-0A00-000000000000}">
      <formula1>0</formula1>
    </dataValidation>
  </dataValidations>
  <pageMargins left="0.7" right="0.7" top="0.75" bottom="0.75" header="0.3" footer="0.3"/>
  <pageSetup paperSize="8"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25"/>
  <sheetViews>
    <sheetView view="pageBreakPreview" topLeftCell="A7" zoomScale="70" zoomScaleNormal="100" zoomScaleSheetLayoutView="70" workbookViewId="0">
      <selection activeCell="Q22" sqref="Q22:S22"/>
    </sheetView>
  </sheetViews>
  <sheetFormatPr defaultColWidth="9.85546875" defaultRowHeight="14.25" x14ac:dyDescent="0.2"/>
  <cols>
    <col min="1" max="1" width="55.5703125" style="70" customWidth="1"/>
    <col min="2" max="2" width="14.140625" style="12" customWidth="1"/>
    <col min="3" max="3" width="14.85546875" style="12" customWidth="1"/>
    <col min="4" max="4" width="17" style="12" customWidth="1"/>
    <col min="5" max="6" width="13.42578125" style="12" customWidth="1"/>
    <col min="7" max="7" width="14.5703125" style="12" customWidth="1"/>
    <col min="8" max="19" width="12.140625" style="12" customWidth="1"/>
    <col min="20" max="16384" width="9.85546875" style="12"/>
  </cols>
  <sheetData>
    <row r="1" spans="1:19"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Translations!$A$91</f>
        <v>Tuberculose</v>
      </c>
      <c r="H1" s="193" t="str">
        <f ca="1">Translations!$A$86</f>
        <v>Exercice financier de début de la période de mise en œuvre</v>
      </c>
      <c r="I1" s="193"/>
      <c r="J1" s="193"/>
      <c r="K1" s="193"/>
      <c r="L1" s="75">
        <f>IF(ISNUMBER('Cover Sheet'!C13),'Cover Sheet'!C13,VLOOKUP("Select year",Dropdowns!$O$17:$R$17,LangOffset+1,0))</f>
        <v>2021</v>
      </c>
    </row>
    <row r="2" spans="1:19"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f>IF(ISNUMBER('Cover Sheet'!C14),'Cover Sheet'!C14,VLOOKUP("Select year",Dropdowns!$O$17:$R$17,LangOffset+1,0))</f>
        <v>2023</v>
      </c>
    </row>
    <row r="3" spans="1:19" ht="30" customHeight="1" x14ac:dyDescent="0.2">
      <c r="A3" s="190" t="str">
        <f ca="1">Translations!$A$145</f>
        <v>Catégories de coûts du plan stratégique national</v>
      </c>
      <c r="B3" s="150" t="str">
        <f ca="1">Translations!$A$126</f>
        <v>Besoin de financement</v>
      </c>
      <c r="C3" s="151"/>
      <c r="D3" s="152"/>
      <c r="E3" s="150" t="str">
        <f ca="1">Translations!$A$127</f>
        <v>National</v>
      </c>
      <c r="F3" s="151"/>
      <c r="G3" s="151"/>
      <c r="H3" s="151"/>
      <c r="I3" s="151"/>
      <c r="J3" s="152"/>
      <c r="K3" s="189" t="str">
        <f ca="1">Translations!$A$128</f>
        <v>Externe hors Fonds mondial</v>
      </c>
      <c r="L3" s="189"/>
      <c r="M3" s="189"/>
      <c r="N3" s="189"/>
      <c r="O3" s="189"/>
      <c r="P3" s="189"/>
      <c r="Q3" s="189" t="str">
        <f ca="1">Translations!$A$129</f>
        <v>Déficit de financement</v>
      </c>
      <c r="R3" s="189"/>
      <c r="S3" s="189"/>
    </row>
    <row r="4" spans="1:19" ht="15" customHeight="1" x14ac:dyDescent="0.2">
      <c r="A4" s="191"/>
      <c r="B4" s="98">
        <f>IF(ISNUMBER(L1),L1,"")</f>
        <v>2021</v>
      </c>
      <c r="C4" s="98">
        <f>IFERROR(B4+1,"")</f>
        <v>2022</v>
      </c>
      <c r="D4" s="98">
        <f>IFERROR(C4+1,"")</f>
        <v>2023</v>
      </c>
      <c r="E4" s="98">
        <f>IFERROR(F4-1,"")</f>
        <v>2018</v>
      </c>
      <c r="F4" s="98">
        <f>IFERROR(G4-1,"")</f>
        <v>2019</v>
      </c>
      <c r="G4" s="98">
        <f>IFERROR(H4-1,"")</f>
        <v>2020</v>
      </c>
      <c r="H4" s="98">
        <f>B4</f>
        <v>2021</v>
      </c>
      <c r="I4" s="98">
        <f>C4</f>
        <v>2022</v>
      </c>
      <c r="J4" s="98">
        <f>D4</f>
        <v>2023</v>
      </c>
      <c r="K4" s="98">
        <f>IFERROR(L4-1,"")</f>
        <v>2018</v>
      </c>
      <c r="L4" s="98">
        <f>IFERROR(M4-1,"")</f>
        <v>2019</v>
      </c>
      <c r="M4" s="98">
        <f>IFERROR(N4-1,"")</f>
        <v>2020</v>
      </c>
      <c r="N4" s="98">
        <f>B4</f>
        <v>2021</v>
      </c>
      <c r="O4" s="98">
        <f>C4</f>
        <v>2022</v>
      </c>
      <c r="P4" s="98">
        <f>D4</f>
        <v>2023</v>
      </c>
      <c r="Q4" s="98">
        <f>B4</f>
        <v>2021</v>
      </c>
      <c r="R4" s="98">
        <f>C4</f>
        <v>2022</v>
      </c>
      <c r="S4" s="98">
        <f>D4</f>
        <v>2023</v>
      </c>
    </row>
    <row r="5" spans="1:19" ht="3" customHeight="1" x14ac:dyDescent="0.2">
      <c r="A5" s="10"/>
      <c r="B5" s="9"/>
      <c r="C5" s="9"/>
      <c r="D5" s="8"/>
      <c r="E5" s="8"/>
      <c r="F5" s="8"/>
      <c r="G5" s="8"/>
      <c r="H5" s="8"/>
      <c r="I5" s="8"/>
      <c r="J5" s="8"/>
      <c r="K5" s="8"/>
      <c r="L5" s="8"/>
      <c r="M5" s="8"/>
      <c r="N5" s="7"/>
      <c r="O5" s="7"/>
      <c r="P5" s="7"/>
      <c r="Q5" s="7"/>
      <c r="R5" s="7"/>
      <c r="S5" s="7"/>
    </row>
    <row r="6" spans="1:19" ht="51" customHeight="1" x14ac:dyDescent="0.2">
      <c r="A6" s="74" t="s">
        <v>1393</v>
      </c>
      <c r="B6" s="95">
        <v>7206741.0487753144</v>
      </c>
      <c r="C6" s="95">
        <v>7107940.1931611681</v>
      </c>
      <c r="D6" s="95">
        <v>7319190.9029890131</v>
      </c>
      <c r="E6" s="68">
        <f>2520854.61547022+345537</f>
        <v>2866391.6154702199</v>
      </c>
      <c r="F6" s="68">
        <f>2433207.4145104+366315</f>
        <v>2799522.4145104</v>
      </c>
      <c r="G6" s="68">
        <f>2433207.4145104+392435</f>
        <v>2825642.4145104</v>
      </c>
      <c r="H6" s="68">
        <v>2456338.2316857274</v>
      </c>
      <c r="I6" s="68">
        <v>2727476.5515125631</v>
      </c>
      <c r="J6" s="68">
        <v>2818877.9851336163</v>
      </c>
      <c r="K6" s="68"/>
      <c r="L6" s="68"/>
      <c r="M6" s="68"/>
      <c r="N6" s="68"/>
      <c r="O6" s="68"/>
      <c r="P6" s="68"/>
      <c r="Q6" s="11">
        <f>IFERROR(B6-H6-N6,"")</f>
        <v>4750402.8170895875</v>
      </c>
      <c r="R6" s="11">
        <f>IFERROR(C6-I6-O6,"")</f>
        <v>4380463.6416486055</v>
      </c>
      <c r="S6" s="11">
        <f>IFERROR(D6-J6-P6,"")</f>
        <v>4500312.9178553969</v>
      </c>
    </row>
    <row r="7" spans="1:19" ht="30.6" customHeight="1" x14ac:dyDescent="0.2">
      <c r="A7" s="74" t="s">
        <v>1394</v>
      </c>
      <c r="B7" s="95">
        <v>5471007.8427080493</v>
      </c>
      <c r="C7" s="95">
        <v>3290735.7678616825</v>
      </c>
      <c r="D7" s="95">
        <v>3189552.4683588189</v>
      </c>
      <c r="E7" s="68">
        <v>0</v>
      </c>
      <c r="F7" s="68">
        <v>0</v>
      </c>
      <c r="G7" s="68">
        <v>0</v>
      </c>
      <c r="H7" s="68">
        <v>0</v>
      </c>
      <c r="I7" s="68">
        <v>0</v>
      </c>
      <c r="J7" s="68">
        <v>0</v>
      </c>
      <c r="K7" s="68"/>
      <c r="L7" s="68"/>
      <c r="M7" s="68"/>
      <c r="N7" s="68">
        <v>147229.52876484281</v>
      </c>
      <c r="O7" s="68">
        <v>147229.52876484281</v>
      </c>
      <c r="P7" s="68">
        <v>147229.52876484281</v>
      </c>
      <c r="Q7" s="11">
        <f t="shared" ref="Q7:Q20" si="0">IFERROR(B7-H7-N7,"")</f>
        <v>5323778.3139432063</v>
      </c>
      <c r="R7" s="11">
        <f t="shared" ref="R7:R20" si="1">IFERROR(C7-I7-O7,"")</f>
        <v>3143506.2390968394</v>
      </c>
      <c r="S7" s="11">
        <f t="shared" ref="S7:S20" si="2">IFERROR(D7-J7-P7,"")</f>
        <v>3042322.9395939759</v>
      </c>
    </row>
    <row r="8" spans="1:19" ht="36.6" customHeight="1" x14ac:dyDescent="0.2">
      <c r="A8" s="74" t="s">
        <v>1395</v>
      </c>
      <c r="B8" s="95">
        <v>5902952.3372364314</v>
      </c>
      <c r="C8" s="95">
        <v>5522156.6367763039</v>
      </c>
      <c r="D8" s="95">
        <v>5536641.9144343296</v>
      </c>
      <c r="E8" s="68">
        <v>15244.610546118114</v>
      </c>
      <c r="F8" s="68">
        <v>105689.85467035187</v>
      </c>
      <c r="G8" s="68">
        <v>105689.85467035187</v>
      </c>
      <c r="H8" s="68">
        <v>121511.13365908194</v>
      </c>
      <c r="I8" s="68">
        <v>122055.62325863021</v>
      </c>
      <c r="J8" s="68">
        <v>122605.72110105384</v>
      </c>
      <c r="K8" s="68">
        <v>34910.824947366978</v>
      </c>
      <c r="L8" s="68">
        <v>31983.803816408697</v>
      </c>
      <c r="M8" s="68">
        <v>157022.48775453269</v>
      </c>
      <c r="N8" s="68">
        <v>161175</v>
      </c>
      <c r="O8" s="68">
        <v>161175</v>
      </c>
      <c r="P8" s="68">
        <v>161175</v>
      </c>
      <c r="Q8" s="11">
        <f t="shared" si="0"/>
        <v>5620266.2035773499</v>
      </c>
      <c r="R8" s="11">
        <f t="shared" si="1"/>
        <v>5238926.0135176741</v>
      </c>
      <c r="S8" s="11">
        <f t="shared" si="2"/>
        <v>5252861.1933332756</v>
      </c>
    </row>
    <row r="9" spans="1:19" ht="32.450000000000003" customHeight="1" x14ac:dyDescent="0.2">
      <c r="A9" s="74" t="s">
        <v>1396</v>
      </c>
      <c r="B9" s="95">
        <v>4820720.2203199752</v>
      </c>
      <c r="C9" s="95">
        <v>4395161.0376748173</v>
      </c>
      <c r="D9" s="95">
        <v>4027901.1245904379</v>
      </c>
      <c r="E9" s="68">
        <v>59040.387199561366</v>
      </c>
      <c r="F9" s="68">
        <v>1060084.8490593326</v>
      </c>
      <c r="G9" s="68">
        <v>1428218.8439611318</v>
      </c>
      <c r="H9" s="68">
        <v>1642016.5529063151</v>
      </c>
      <c r="I9" s="68">
        <v>1649374.4048859701</v>
      </c>
      <c r="J9" s="68">
        <v>1656808.0427410158</v>
      </c>
      <c r="K9" s="68"/>
      <c r="L9" s="68"/>
      <c r="M9" s="68"/>
      <c r="N9" s="68">
        <v>0</v>
      </c>
      <c r="O9" s="68">
        <v>0</v>
      </c>
      <c r="P9" s="68">
        <v>0</v>
      </c>
      <c r="Q9" s="11">
        <f t="shared" si="0"/>
        <v>3178703.6674136603</v>
      </c>
      <c r="R9" s="11">
        <f t="shared" si="1"/>
        <v>2745786.6327888472</v>
      </c>
      <c r="S9" s="11">
        <f t="shared" si="2"/>
        <v>2371093.0818494223</v>
      </c>
    </row>
    <row r="10" spans="1:19" ht="30" customHeight="1" x14ac:dyDescent="0.2">
      <c r="A10" s="74" t="s">
        <v>1397</v>
      </c>
      <c r="B10" s="95">
        <v>1749677.4178441726</v>
      </c>
      <c r="C10" s="95">
        <v>1806460.8078441727</v>
      </c>
      <c r="D10" s="95">
        <v>1842215.4678441724</v>
      </c>
      <c r="E10" s="68">
        <v>31397.411762100655</v>
      </c>
      <c r="F10" s="68">
        <v>192065.98623358284</v>
      </c>
      <c r="G10" s="68">
        <v>208629.48681164024</v>
      </c>
      <c r="H10" s="68">
        <v>239860.34928578913</v>
      </c>
      <c r="I10" s="68">
        <v>240935.15997677113</v>
      </c>
      <c r="J10" s="68">
        <v>242021.04121787034</v>
      </c>
      <c r="K10" s="68"/>
      <c r="L10" s="68"/>
      <c r="M10" s="68"/>
      <c r="N10" s="68">
        <v>23248.139740867162</v>
      </c>
      <c r="O10" s="68">
        <v>23248.139740867162</v>
      </c>
      <c r="P10" s="68">
        <v>23248.139740867162</v>
      </c>
      <c r="Q10" s="11">
        <f t="shared" si="0"/>
        <v>1486568.9288175164</v>
      </c>
      <c r="R10" s="11">
        <f t="shared" si="1"/>
        <v>1542277.5081265345</v>
      </c>
      <c r="S10" s="11">
        <f t="shared" si="2"/>
        <v>1576946.286885435</v>
      </c>
    </row>
    <row r="11" spans="1:19" ht="15" customHeight="1" x14ac:dyDescent="0.2">
      <c r="A11" s="74" t="s">
        <v>1398</v>
      </c>
      <c r="B11" s="95">
        <v>5469071.0142189199</v>
      </c>
      <c r="C11" s="95">
        <v>1182691.7155758685</v>
      </c>
      <c r="D11" s="95">
        <v>1167674.756095293</v>
      </c>
      <c r="E11" s="68">
        <v>30489.803447482078</v>
      </c>
      <c r="F11" s="68">
        <v>381122.54309352598</v>
      </c>
      <c r="G11" s="68">
        <v>0</v>
      </c>
      <c r="H11" s="68">
        <v>0</v>
      </c>
      <c r="I11" s="68">
        <v>0</v>
      </c>
      <c r="J11" s="68">
        <v>0</v>
      </c>
      <c r="K11" s="68"/>
      <c r="L11" s="68"/>
      <c r="M11" s="68"/>
      <c r="N11" s="68">
        <v>0</v>
      </c>
      <c r="O11" s="68">
        <v>0</v>
      </c>
      <c r="P11" s="68">
        <v>0</v>
      </c>
      <c r="Q11" s="11">
        <f t="shared" si="0"/>
        <v>5469071.0142189199</v>
      </c>
      <c r="R11" s="11">
        <f t="shared" si="1"/>
        <v>1182691.7155758685</v>
      </c>
      <c r="S11" s="11">
        <f t="shared" si="2"/>
        <v>1167674.756095293</v>
      </c>
    </row>
    <row r="12" spans="1:19" ht="24.6" customHeight="1" x14ac:dyDescent="0.2">
      <c r="A12" s="74" t="s">
        <v>1399</v>
      </c>
      <c r="B12" s="95">
        <v>15911.984581799999</v>
      </c>
      <c r="C12" s="95">
        <v>14086.8977956</v>
      </c>
      <c r="D12" s="95">
        <v>13220.5891422</v>
      </c>
      <c r="E12" s="68">
        <v>0</v>
      </c>
      <c r="F12" s="68">
        <v>0</v>
      </c>
      <c r="G12" s="68">
        <v>0</v>
      </c>
      <c r="H12" s="68">
        <v>0</v>
      </c>
      <c r="I12" s="68">
        <v>0</v>
      </c>
      <c r="J12" s="68">
        <v>0</v>
      </c>
      <c r="K12" s="68"/>
      <c r="L12" s="68"/>
      <c r="M12" s="68"/>
      <c r="N12" s="68">
        <v>0</v>
      </c>
      <c r="O12" s="68">
        <v>0</v>
      </c>
      <c r="P12" s="68">
        <v>0</v>
      </c>
      <c r="Q12" s="11">
        <f t="shared" si="0"/>
        <v>15911.984581799999</v>
      </c>
      <c r="R12" s="11">
        <f t="shared" si="1"/>
        <v>14086.8977956</v>
      </c>
      <c r="S12" s="11">
        <f t="shared" si="2"/>
        <v>13220.5891422</v>
      </c>
    </row>
    <row r="13" spans="1:19" ht="33" customHeight="1" x14ac:dyDescent="0.2">
      <c r="A13" s="74" t="s">
        <v>1400</v>
      </c>
      <c r="B13" s="95">
        <v>686020.57756834675</v>
      </c>
      <c r="C13" s="95">
        <v>762351.21357040177</v>
      </c>
      <c r="D13" s="95">
        <v>762351.21357040177</v>
      </c>
      <c r="E13" s="68">
        <v>73260.635510553067</v>
      </c>
      <c r="F13" s="68">
        <v>378147.75348208944</v>
      </c>
      <c r="G13" s="68">
        <v>435559.73360313586</v>
      </c>
      <c r="H13" s="68">
        <v>500760.99708377582</v>
      </c>
      <c r="I13" s="68">
        <v>503004.89973335958</v>
      </c>
      <c r="J13" s="68">
        <v>505271.91458023409</v>
      </c>
      <c r="K13" s="68"/>
      <c r="L13" s="68"/>
      <c r="M13" s="68"/>
      <c r="N13" s="68">
        <v>0</v>
      </c>
      <c r="O13" s="68">
        <v>0</v>
      </c>
      <c r="P13" s="68">
        <v>0</v>
      </c>
      <c r="Q13" s="11">
        <f t="shared" si="0"/>
        <v>185259.58048457094</v>
      </c>
      <c r="R13" s="11">
        <f t="shared" si="1"/>
        <v>259346.31383704219</v>
      </c>
      <c r="S13" s="11">
        <f t="shared" si="2"/>
        <v>257079.29899016768</v>
      </c>
    </row>
    <row r="14" spans="1:19" ht="15" customHeight="1" x14ac:dyDescent="0.2">
      <c r="A14" s="74" t="s">
        <v>1401</v>
      </c>
      <c r="B14" s="95">
        <v>2917445.5270108865</v>
      </c>
      <c r="C14" s="95">
        <v>674803.76000256126</v>
      </c>
      <c r="D14" s="95">
        <v>743222.87893871102</v>
      </c>
      <c r="E14" s="68">
        <v>19485.525728058394</v>
      </c>
      <c r="F14" s="68">
        <v>358255.19050791441</v>
      </c>
      <c r="G14" s="68">
        <v>372639.02511902456</v>
      </c>
      <c r="H14" s="68">
        <v>428421.351595724</v>
      </c>
      <c r="I14" s="68">
        <v>430341.10135974782</v>
      </c>
      <c r="J14" s="68">
        <v>432280.62454634113</v>
      </c>
      <c r="K14" s="68"/>
      <c r="L14" s="68"/>
      <c r="M14" s="68"/>
      <c r="N14" s="68">
        <v>0</v>
      </c>
      <c r="O14" s="68">
        <v>0</v>
      </c>
      <c r="P14" s="68">
        <v>0</v>
      </c>
      <c r="Q14" s="11">
        <f t="shared" si="0"/>
        <v>2489024.1754151625</v>
      </c>
      <c r="R14" s="11">
        <f t="shared" si="1"/>
        <v>244462.65864281345</v>
      </c>
      <c r="S14" s="11">
        <f t="shared" si="2"/>
        <v>310942.25439236988</v>
      </c>
    </row>
    <row r="15" spans="1:19" ht="15" customHeight="1" x14ac:dyDescent="0.2">
      <c r="A15" s="74" t="s">
        <v>1402</v>
      </c>
      <c r="B15" s="95">
        <v>2264329.0642526872</v>
      </c>
      <c r="C15" s="95">
        <v>949811.49679018592</v>
      </c>
      <c r="D15" s="95">
        <v>1737039.9279221045</v>
      </c>
      <c r="E15" s="68">
        <v>12386.021443478765</v>
      </c>
      <c r="F15" s="68">
        <v>145926.95019338158</v>
      </c>
      <c r="G15" s="68">
        <v>135577.40593971862</v>
      </c>
      <c r="H15" s="96">
        <f>155644.576448912-1524</f>
        <v>154120.576448912</v>
      </c>
      <c r="I15" s="96">
        <f>156335.188481125-1524</f>
        <v>154811.18848112499</v>
      </c>
      <c r="J15" s="96">
        <f>157032.91381727-1524</f>
        <v>155508.91381726999</v>
      </c>
      <c r="K15" s="68"/>
      <c r="L15" s="68"/>
      <c r="M15" s="68"/>
      <c r="N15" s="68">
        <v>35331.889132976707</v>
      </c>
      <c r="O15" s="68">
        <v>35331.889132976707</v>
      </c>
      <c r="P15" s="68">
        <v>35331.889132976707</v>
      </c>
      <c r="Q15" s="11">
        <f t="shared" si="0"/>
        <v>2074876.5986707986</v>
      </c>
      <c r="R15" s="11">
        <f t="shared" si="1"/>
        <v>759668.41917608422</v>
      </c>
      <c r="S15" s="11">
        <f t="shared" si="2"/>
        <v>1546199.1249718578</v>
      </c>
    </row>
    <row r="16" spans="1:19" ht="15" customHeight="1" x14ac:dyDescent="0.2">
      <c r="A16" s="74" t="s">
        <v>1403</v>
      </c>
      <c r="B16" s="95">
        <v>703046.90991922724</v>
      </c>
      <c r="C16" s="95">
        <v>709754.66667767335</v>
      </c>
      <c r="D16" s="95">
        <v>709754.66667767335</v>
      </c>
      <c r="E16" s="68">
        <v>317129.60252817778</v>
      </c>
      <c r="F16" s="68">
        <v>619231.88451313251</v>
      </c>
      <c r="G16" s="68">
        <v>440985.37808043207</v>
      </c>
      <c r="H16" s="68">
        <v>506998.83526913146</v>
      </c>
      <c r="I16" s="68">
        <v>509270.68957971368</v>
      </c>
      <c r="J16" s="68">
        <v>511565.94398969511</v>
      </c>
      <c r="K16" s="68"/>
      <c r="L16" s="68"/>
      <c r="M16" s="68"/>
      <c r="N16" s="68">
        <v>0</v>
      </c>
      <c r="O16" s="68">
        <v>0</v>
      </c>
      <c r="P16" s="68">
        <v>0</v>
      </c>
      <c r="Q16" s="11">
        <f t="shared" si="0"/>
        <v>196048.07465009578</v>
      </c>
      <c r="R16" s="11">
        <f t="shared" si="1"/>
        <v>200483.97709795967</v>
      </c>
      <c r="S16" s="11">
        <f t="shared" si="2"/>
        <v>198188.72268797824</v>
      </c>
    </row>
    <row r="17" spans="1:19" ht="15" customHeight="1" x14ac:dyDescent="0.2">
      <c r="A17" s="74" t="s">
        <v>1404</v>
      </c>
      <c r="B17" s="95">
        <v>324052.95784174878</v>
      </c>
      <c r="C17" s="95">
        <v>290682.16361743223</v>
      </c>
      <c r="D17" s="95">
        <v>329785.33653882798</v>
      </c>
      <c r="E17" s="68">
        <v>171500.49317257077</v>
      </c>
      <c r="F17" s="68">
        <v>242381.74148610351</v>
      </c>
      <c r="G17" s="68">
        <v>160318.06962956412</v>
      </c>
      <c r="H17" s="68">
        <v>184316.93796423229</v>
      </c>
      <c r="I17" s="68">
        <v>185142.85944747413</v>
      </c>
      <c r="J17" s="68">
        <v>185977.28792199344</v>
      </c>
      <c r="K17" s="68">
        <v>84469.975928300177</v>
      </c>
      <c r="L17" s="68">
        <v>113258.50170056878</v>
      </c>
      <c r="M17" s="68">
        <v>209962.31460293892</v>
      </c>
      <c r="N17" s="68">
        <v>0</v>
      </c>
      <c r="O17" s="68">
        <v>0</v>
      </c>
      <c r="P17" s="68">
        <v>0</v>
      </c>
      <c r="Q17" s="11">
        <f t="shared" si="0"/>
        <v>139736.01987751649</v>
      </c>
      <c r="R17" s="11">
        <f t="shared" si="1"/>
        <v>105539.30416995811</v>
      </c>
      <c r="S17" s="11">
        <f t="shared" si="2"/>
        <v>143808.04861683454</v>
      </c>
    </row>
    <row r="18" spans="1:19" ht="15" customHeight="1" x14ac:dyDescent="0.2">
      <c r="A18" s="74"/>
      <c r="B18" s="68"/>
      <c r="C18" s="68"/>
      <c r="D18" s="68"/>
      <c r="E18" s="68"/>
      <c r="F18" s="68"/>
      <c r="G18" s="68"/>
      <c r="H18" s="68"/>
      <c r="I18" s="68"/>
      <c r="J18" s="68"/>
      <c r="K18" s="68"/>
      <c r="L18" s="68"/>
      <c r="M18" s="68"/>
      <c r="N18" s="68"/>
      <c r="O18" s="68"/>
      <c r="P18" s="68"/>
      <c r="Q18" s="11">
        <f t="shared" si="0"/>
        <v>0</v>
      </c>
      <c r="R18" s="11">
        <f t="shared" si="1"/>
        <v>0</v>
      </c>
      <c r="S18" s="11">
        <f t="shared" si="2"/>
        <v>0</v>
      </c>
    </row>
    <row r="19" spans="1:19" ht="15" customHeight="1" x14ac:dyDescent="0.2">
      <c r="A19" s="74"/>
      <c r="B19" s="68"/>
      <c r="C19" s="68"/>
      <c r="D19" s="68"/>
      <c r="E19" s="68"/>
      <c r="F19" s="68"/>
      <c r="G19" s="68"/>
      <c r="H19" s="68"/>
      <c r="I19" s="68"/>
      <c r="J19" s="68"/>
      <c r="K19" s="68"/>
      <c r="L19" s="68"/>
      <c r="M19" s="68"/>
      <c r="N19" s="68"/>
      <c r="O19" s="68"/>
      <c r="P19" s="68"/>
      <c r="Q19" s="11">
        <f t="shared" si="0"/>
        <v>0</v>
      </c>
      <c r="R19" s="11">
        <f t="shared" si="1"/>
        <v>0</v>
      </c>
      <c r="S19" s="11">
        <f t="shared" si="2"/>
        <v>0</v>
      </c>
    </row>
    <row r="20" spans="1:19" ht="15" customHeight="1" x14ac:dyDescent="0.2">
      <c r="A20" s="74"/>
      <c r="B20" s="68"/>
      <c r="C20" s="68"/>
      <c r="D20" s="68"/>
      <c r="E20" s="68"/>
      <c r="F20" s="68"/>
      <c r="G20" s="68"/>
      <c r="H20" s="68"/>
      <c r="I20" s="68"/>
      <c r="J20" s="68"/>
      <c r="K20" s="68"/>
      <c r="L20" s="68"/>
      <c r="M20" s="68"/>
      <c r="N20" s="68"/>
      <c r="O20" s="68"/>
      <c r="P20" s="68"/>
      <c r="Q20" s="11">
        <f t="shared" si="0"/>
        <v>0</v>
      </c>
      <c r="R20" s="11">
        <f t="shared" si="1"/>
        <v>0</v>
      </c>
      <c r="S20" s="11">
        <f t="shared" si="2"/>
        <v>0</v>
      </c>
    </row>
    <row r="21" spans="1:19"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37530976.902277552</v>
      </c>
      <c r="C22" s="4">
        <f t="shared" si="3"/>
        <v>26706636.357347865</v>
      </c>
      <c r="D22" s="4">
        <f t="shared" si="3"/>
        <v>27378551.247101985</v>
      </c>
      <c r="E22" s="4">
        <f t="shared" si="3"/>
        <v>3596326.1068083211</v>
      </c>
      <c r="F22" s="4">
        <f t="shared" si="3"/>
        <v>6282429.1677498147</v>
      </c>
      <c r="G22" s="4">
        <f t="shared" si="3"/>
        <v>6113260.2123253988</v>
      </c>
      <c r="H22" s="4">
        <f t="shared" si="3"/>
        <v>6234344.9658986889</v>
      </c>
      <c r="I22" s="4">
        <f t="shared" si="3"/>
        <v>6522412.4782353565</v>
      </c>
      <c r="J22" s="4">
        <f t="shared" si="3"/>
        <v>6630917.4750490887</v>
      </c>
      <c r="K22" s="4">
        <f t="shared" si="3"/>
        <v>119380.80087566716</v>
      </c>
      <c r="L22" s="4">
        <f t="shared" si="3"/>
        <v>145242.30551697747</v>
      </c>
      <c r="M22" s="4">
        <f t="shared" si="3"/>
        <v>366984.80235747161</v>
      </c>
      <c r="N22" s="4">
        <f t="shared" si="3"/>
        <v>366984.55763868667</v>
      </c>
      <c r="O22" s="4">
        <f t="shared" si="3"/>
        <v>366984.55763868667</v>
      </c>
      <c r="P22" s="4">
        <f t="shared" si="3"/>
        <v>366984.55763868667</v>
      </c>
      <c r="Q22" s="4">
        <f t="shared" si="3"/>
        <v>30929647.378740184</v>
      </c>
      <c r="R22" s="4">
        <f t="shared" si="3"/>
        <v>19817239.321473826</v>
      </c>
      <c r="S22" s="4">
        <f t="shared" si="3"/>
        <v>20380649.214414209</v>
      </c>
    </row>
    <row r="24" spans="1:19" x14ac:dyDescent="0.2">
      <c r="A24" s="69"/>
    </row>
    <row r="25" spans="1:19" x14ac:dyDescent="0.2">
      <c r="A25" s="69"/>
    </row>
  </sheetData>
  <sheetProtection password="CDD8" sheet="1" formatColumns="0" formatRows="0"/>
  <protectedRanges>
    <protectedRange sqref="B6:P21"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20" xr:uid="{00000000-0002-0000-0B00-000000000000}">
      <formula1>0</formula1>
    </dataValidation>
  </dataValidations>
  <pageMargins left="0.7" right="0.7" top="0.75" bottom="0.75" header="0.3" footer="0.3"/>
  <pageSetup paperSize="8"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19"/>
  <sheetViews>
    <sheetView view="pageBreakPreview" zoomScaleNormal="100" zoomScaleSheetLayoutView="100" workbookViewId="0">
      <selection activeCell="H26" sqref="H26"/>
    </sheetView>
  </sheetViews>
  <sheetFormatPr defaultColWidth="9.85546875" defaultRowHeight="14.25" x14ac:dyDescent="0.2"/>
  <cols>
    <col min="1" max="1" width="55.5703125" style="70" customWidth="1"/>
    <col min="2" max="19" width="12.140625" style="12" customWidth="1"/>
    <col min="20" max="16384" width="9.85546875" style="12"/>
  </cols>
  <sheetData>
    <row r="1" spans="1:19"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Translations!$A$92</f>
        <v>Paludisme</v>
      </c>
      <c r="H1" s="193" t="str">
        <f ca="1">Translations!$A$86</f>
        <v>Exercice financier de début de la période de mise en œuvre</v>
      </c>
      <c r="I1" s="193"/>
      <c r="J1" s="193"/>
      <c r="K1" s="193"/>
      <c r="L1" s="75" t="str">
        <f>IF(ISNUMBER('Cover Sheet'!D13),'Cover Sheet'!D13,VLOOKUP("Select year",Dropdowns!$O$17:$R$17,LangOffset+1,0))</f>
        <v>Choisir l'année</v>
      </c>
    </row>
    <row r="2" spans="1:19"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t="str">
        <f>IF(ISNUMBER('Cover Sheet'!D14),'Cover Sheet'!D14,VLOOKUP("Select year",Dropdowns!$O$17:$R$17,LangOffset+1,0))</f>
        <v>Choisir l'année</v>
      </c>
    </row>
    <row r="3" spans="1:19" ht="30" customHeight="1" x14ac:dyDescent="0.2">
      <c r="A3" s="190" t="str">
        <f ca="1">Translations!$A$125</f>
        <v>Module</v>
      </c>
      <c r="B3" s="150" t="str">
        <f ca="1">Translations!$A$126</f>
        <v>Besoin de financement</v>
      </c>
      <c r="C3" s="151"/>
      <c r="D3" s="152"/>
      <c r="E3" s="150" t="str">
        <f ca="1">Translations!$A$127</f>
        <v>National</v>
      </c>
      <c r="F3" s="151"/>
      <c r="G3" s="151"/>
      <c r="H3" s="151"/>
      <c r="I3" s="151"/>
      <c r="J3" s="152"/>
      <c r="K3" s="189" t="str">
        <f ca="1">Translations!$A$128</f>
        <v>Externe hors Fonds mondial</v>
      </c>
      <c r="L3" s="189"/>
      <c r="M3" s="189"/>
      <c r="N3" s="189"/>
      <c r="O3" s="189"/>
      <c r="P3" s="189"/>
      <c r="Q3" s="189" t="str">
        <f ca="1">Translations!$A$129</f>
        <v>Déficit de financement</v>
      </c>
      <c r="R3" s="189"/>
      <c r="S3" s="189"/>
    </row>
    <row r="4" spans="1:19" ht="15" customHeight="1" x14ac:dyDescent="0.2">
      <c r="A4" s="191"/>
      <c r="B4" s="98" t="str">
        <f>IF(ISNUMBER(L1),L1,"")</f>
        <v/>
      </c>
      <c r="C4" s="98" t="str">
        <f>IFERROR(B4+1,"")</f>
        <v/>
      </c>
      <c r="D4" s="98" t="str">
        <f>IFERROR(C4+1,"")</f>
        <v/>
      </c>
      <c r="E4" s="98" t="str">
        <f>IFERROR(F4-1,"")</f>
        <v/>
      </c>
      <c r="F4" s="98" t="str">
        <f>IFERROR(G4-1,"")</f>
        <v/>
      </c>
      <c r="G4" s="98" t="str">
        <f>IFERROR(H4-1,"")</f>
        <v/>
      </c>
      <c r="H4" s="98" t="str">
        <f>B4</f>
        <v/>
      </c>
      <c r="I4" s="98" t="str">
        <f>C4</f>
        <v/>
      </c>
      <c r="J4" s="98" t="str">
        <f>D4</f>
        <v/>
      </c>
      <c r="K4" s="98" t="str">
        <f>IFERROR(L4-1,"")</f>
        <v/>
      </c>
      <c r="L4" s="98" t="str">
        <f>IFERROR(M4-1,"")</f>
        <v/>
      </c>
      <c r="M4" s="98" t="str">
        <f>IFERROR(N4-1,"")</f>
        <v/>
      </c>
      <c r="N4" s="98" t="str">
        <f>B4</f>
        <v/>
      </c>
      <c r="O4" s="98" t="str">
        <f>C4</f>
        <v/>
      </c>
      <c r="P4" s="98" t="str">
        <f>D4</f>
        <v/>
      </c>
      <c r="Q4" s="98" t="str">
        <f>B4</f>
        <v/>
      </c>
      <c r="R4" s="98" t="str">
        <f>C4</f>
        <v/>
      </c>
      <c r="S4" s="98" t="str">
        <f>D4</f>
        <v/>
      </c>
    </row>
    <row r="5" spans="1:19" ht="3" customHeight="1" x14ac:dyDescent="0.2">
      <c r="A5" s="10"/>
      <c r="B5" s="9"/>
      <c r="C5" s="9"/>
      <c r="D5" s="8"/>
      <c r="E5" s="8"/>
      <c r="F5" s="8"/>
      <c r="G5" s="8"/>
      <c r="H5" s="8"/>
      <c r="I5" s="8"/>
      <c r="J5" s="8"/>
      <c r="K5" s="8"/>
      <c r="L5" s="7"/>
      <c r="M5" s="7"/>
      <c r="N5" s="7"/>
      <c r="O5" s="7"/>
      <c r="P5" s="7"/>
      <c r="Q5" s="7"/>
      <c r="R5" s="7"/>
      <c r="S5" s="7"/>
    </row>
    <row r="6" spans="1:19" ht="21.95" customHeight="1" x14ac:dyDescent="0.2">
      <c r="A6" s="5" t="str">
        <f ca="1">Translations!$A$155</f>
        <v>Lutte antivectorielle : MILD</v>
      </c>
      <c r="B6" s="68"/>
      <c r="C6" s="68"/>
      <c r="D6" s="68"/>
      <c r="E6" s="68"/>
      <c r="F6" s="68"/>
      <c r="G6" s="68"/>
      <c r="H6" s="68"/>
      <c r="I6" s="68"/>
      <c r="J6" s="68"/>
      <c r="K6" s="68"/>
      <c r="L6" s="68"/>
      <c r="M6" s="68"/>
      <c r="N6" s="68"/>
      <c r="O6" s="68"/>
      <c r="P6" s="68"/>
      <c r="Q6" s="11">
        <f>IFERROR(B6-H6-N6,"")</f>
        <v>0</v>
      </c>
      <c r="R6" s="11">
        <f>IFERROR(C6-I6-O6,"")</f>
        <v>0</v>
      </c>
      <c r="S6" s="11">
        <f>IFERROR(D6-J6-P6,"")</f>
        <v>0</v>
      </c>
    </row>
    <row r="7" spans="1:19" ht="21.95" customHeight="1" x14ac:dyDescent="0.2">
      <c r="A7" s="5" t="str">
        <f ca="1">Translations!$A$156</f>
        <v>Lutte antivectorielle : PID</v>
      </c>
      <c r="B7" s="68"/>
      <c r="C7" s="68"/>
      <c r="D7" s="68"/>
      <c r="E7" s="68"/>
      <c r="F7" s="68"/>
      <c r="G7" s="68"/>
      <c r="H7" s="68"/>
      <c r="I7" s="68"/>
      <c r="J7" s="68"/>
      <c r="K7" s="68"/>
      <c r="L7" s="68"/>
      <c r="M7" s="68"/>
      <c r="N7" s="68"/>
      <c r="O7" s="68"/>
      <c r="P7" s="68"/>
      <c r="Q7" s="11">
        <f t="shared" ref="Q7:Q14" si="0">IFERROR(B7-H7-N7,"")</f>
        <v>0</v>
      </c>
      <c r="R7" s="11">
        <f t="shared" ref="R7:R14" si="1">IFERROR(C7-I7-O7,"")</f>
        <v>0</v>
      </c>
      <c r="S7" s="11">
        <f t="shared" ref="S7:S14" si="2">IFERROR(D7-J7-P7,"")</f>
        <v>0</v>
      </c>
    </row>
    <row r="8" spans="1:19" ht="21.95" customHeight="1" x14ac:dyDescent="0.2">
      <c r="A8" s="5" t="str">
        <f ca="1">Translations!$A$157</f>
        <v>Gestion des cas – Diagnostic</v>
      </c>
      <c r="B8" s="68"/>
      <c r="C8" s="68"/>
      <c r="D8" s="68"/>
      <c r="E8" s="68"/>
      <c r="F8" s="68"/>
      <c r="G8" s="68"/>
      <c r="H8" s="68"/>
      <c r="I8" s="68"/>
      <c r="J8" s="68"/>
      <c r="K8" s="68"/>
      <c r="L8" s="68"/>
      <c r="M8" s="68"/>
      <c r="N8" s="68"/>
      <c r="O8" s="68"/>
      <c r="P8" s="68"/>
      <c r="Q8" s="11">
        <f t="shared" si="0"/>
        <v>0</v>
      </c>
      <c r="R8" s="11">
        <f t="shared" si="1"/>
        <v>0</v>
      </c>
      <c r="S8" s="11">
        <f t="shared" si="2"/>
        <v>0</v>
      </c>
    </row>
    <row r="9" spans="1:19" ht="21.95" customHeight="1" x14ac:dyDescent="0.2">
      <c r="A9" s="5" t="str">
        <f ca="1">Translations!$A$158</f>
        <v>Gestion des cas – Traitement</v>
      </c>
      <c r="B9" s="68"/>
      <c r="C9" s="68"/>
      <c r="D9" s="68"/>
      <c r="E9" s="68"/>
      <c r="F9" s="68"/>
      <c r="G9" s="68"/>
      <c r="H9" s="68"/>
      <c r="I9" s="68"/>
      <c r="J9" s="68"/>
      <c r="K9" s="68"/>
      <c r="L9" s="68"/>
      <c r="M9" s="68"/>
      <c r="N9" s="68"/>
      <c r="O9" s="68"/>
      <c r="P9" s="68"/>
      <c r="Q9" s="11">
        <f t="shared" si="0"/>
        <v>0</v>
      </c>
      <c r="R9" s="11">
        <f t="shared" si="1"/>
        <v>0</v>
      </c>
      <c r="S9" s="11">
        <f t="shared" si="2"/>
        <v>0</v>
      </c>
    </row>
    <row r="10" spans="1:19" ht="21.95" customHeight="1" x14ac:dyDescent="0.2">
      <c r="A10" s="5" t="str">
        <f ca="1">Translations!$A$159</f>
        <v>Intervention de prévention spécifique : Traitement préventif intermittent pendant la grossesse (TPIg)</v>
      </c>
      <c r="B10" s="68"/>
      <c r="C10" s="68"/>
      <c r="D10" s="68"/>
      <c r="E10" s="68"/>
      <c r="F10" s="68"/>
      <c r="G10" s="68"/>
      <c r="H10" s="68"/>
      <c r="I10" s="68"/>
      <c r="J10" s="68"/>
      <c r="K10" s="68"/>
      <c r="L10" s="68"/>
      <c r="M10" s="68"/>
      <c r="N10" s="68"/>
      <c r="O10" s="68"/>
      <c r="P10" s="68"/>
      <c r="Q10" s="11">
        <f t="shared" si="0"/>
        <v>0</v>
      </c>
      <c r="R10" s="11">
        <f t="shared" si="1"/>
        <v>0</v>
      </c>
      <c r="S10" s="11">
        <f t="shared" si="2"/>
        <v>0</v>
      </c>
    </row>
    <row r="11" spans="1:19" ht="21.95" customHeight="1" x14ac:dyDescent="0.2">
      <c r="A11" s="5" t="str">
        <f ca="1">Translations!$A$160</f>
        <v>Intervention de prévention spécifique : Chimioprophylaxie saisonnière du paludisme (SMC)</v>
      </c>
      <c r="B11" s="68"/>
      <c r="C11" s="68"/>
      <c r="D11" s="68"/>
      <c r="E11" s="68"/>
      <c r="F11" s="68"/>
      <c r="G11" s="68"/>
      <c r="H11" s="68"/>
      <c r="I11" s="68"/>
      <c r="J11" s="68"/>
      <c r="K11" s="68"/>
      <c r="L11" s="68"/>
      <c r="M11" s="68"/>
      <c r="N11" s="68"/>
      <c r="O11" s="68"/>
      <c r="P11" s="68"/>
      <c r="Q11" s="11">
        <f t="shared" si="0"/>
        <v>0</v>
      </c>
      <c r="R11" s="11">
        <f t="shared" si="1"/>
        <v>0</v>
      </c>
      <c r="S11" s="11">
        <f t="shared" si="2"/>
        <v>0</v>
      </c>
    </row>
    <row r="12" spans="1:19" ht="21.95" customHeight="1" x14ac:dyDescent="0.2">
      <c r="A12" s="5" t="str">
        <f ca="1">Translations!$A$161</f>
        <v>SRPS</v>
      </c>
      <c r="B12" s="68"/>
      <c r="C12" s="68"/>
      <c r="D12" s="68"/>
      <c r="E12" s="68"/>
      <c r="F12" s="68"/>
      <c r="G12" s="68"/>
      <c r="H12" s="68"/>
      <c r="I12" s="68"/>
      <c r="J12" s="68"/>
      <c r="K12" s="68"/>
      <c r="L12" s="68"/>
      <c r="M12" s="68"/>
      <c r="N12" s="68"/>
      <c r="O12" s="68"/>
      <c r="P12" s="68"/>
      <c r="Q12" s="11">
        <f t="shared" si="0"/>
        <v>0</v>
      </c>
      <c r="R12" s="11">
        <f t="shared" si="1"/>
        <v>0</v>
      </c>
      <c r="S12" s="11">
        <f t="shared" si="2"/>
        <v>0</v>
      </c>
    </row>
    <row r="13" spans="1:19" ht="21.95" customHeight="1" x14ac:dyDescent="0.2">
      <c r="A13" s="5" t="str">
        <f ca="1">Translations!$A$162</f>
        <v>Gestion des programmes</v>
      </c>
      <c r="B13" s="68"/>
      <c r="C13" s="68"/>
      <c r="D13" s="68"/>
      <c r="E13" s="68"/>
      <c r="F13" s="68"/>
      <c r="G13" s="68"/>
      <c r="H13" s="68"/>
      <c r="I13" s="68"/>
      <c r="J13" s="68"/>
      <c r="K13" s="68"/>
      <c r="L13" s="68"/>
      <c r="M13" s="68"/>
      <c r="N13" s="68"/>
      <c r="O13" s="68"/>
      <c r="P13" s="68"/>
      <c r="Q13" s="11">
        <f t="shared" si="0"/>
        <v>0</v>
      </c>
      <c r="R13" s="11">
        <f t="shared" si="1"/>
        <v>0</v>
      </c>
      <c r="S13" s="11">
        <f t="shared" si="2"/>
        <v>0</v>
      </c>
    </row>
    <row r="14" spans="1:19" ht="21.95" customHeight="1" x14ac:dyDescent="0.2">
      <c r="A14" s="5" t="str">
        <f ca="1">Translations!$A$163</f>
        <v>Autre</v>
      </c>
      <c r="B14" s="68"/>
      <c r="C14" s="68"/>
      <c r="D14" s="68"/>
      <c r="E14" s="68"/>
      <c r="F14" s="68"/>
      <c r="G14" s="68"/>
      <c r="H14" s="68"/>
      <c r="I14" s="68"/>
      <c r="J14" s="68"/>
      <c r="K14" s="68"/>
      <c r="L14" s="68"/>
      <c r="M14" s="68"/>
      <c r="N14" s="68"/>
      <c r="O14" s="68"/>
      <c r="P14" s="68"/>
      <c r="Q14" s="11">
        <f t="shared" si="0"/>
        <v>0</v>
      </c>
      <c r="R14" s="11">
        <f t="shared" si="1"/>
        <v>0</v>
      </c>
      <c r="S14" s="11">
        <f t="shared" si="2"/>
        <v>0</v>
      </c>
    </row>
    <row r="15" spans="1:19" ht="3" customHeight="1" x14ac:dyDescent="0.2">
      <c r="A15" s="10"/>
      <c r="B15" s="9"/>
      <c r="C15" s="9"/>
      <c r="D15" s="8"/>
      <c r="E15" s="8"/>
      <c r="F15" s="8"/>
      <c r="G15" s="8"/>
      <c r="H15" s="8"/>
      <c r="I15" s="8"/>
      <c r="J15" s="8"/>
      <c r="K15" s="8"/>
      <c r="L15" s="7"/>
      <c r="M15" s="7"/>
      <c r="N15" s="7"/>
      <c r="O15" s="7"/>
      <c r="P15" s="7"/>
      <c r="Q15" s="7"/>
      <c r="R15" s="7"/>
      <c r="S15" s="7"/>
    </row>
    <row r="16" spans="1:19" ht="15" customHeight="1" x14ac:dyDescent="0.2">
      <c r="A16" s="5" t="str">
        <f ca="1">Translations!$A$164</f>
        <v>Total</v>
      </c>
      <c r="B16" s="4">
        <f t="shared" ref="B16:S16" si="3">SUM(B6:B14)</f>
        <v>0</v>
      </c>
      <c r="C16" s="4">
        <f t="shared" si="3"/>
        <v>0</v>
      </c>
      <c r="D16" s="4">
        <f t="shared" si="3"/>
        <v>0</v>
      </c>
      <c r="E16" s="4">
        <f t="shared" si="3"/>
        <v>0</v>
      </c>
      <c r="F16" s="4">
        <f t="shared" si="3"/>
        <v>0</v>
      </c>
      <c r="G16" s="4">
        <f t="shared" si="3"/>
        <v>0</v>
      </c>
      <c r="H16" s="4">
        <f t="shared" si="3"/>
        <v>0</v>
      </c>
      <c r="I16" s="4">
        <f t="shared" si="3"/>
        <v>0</v>
      </c>
      <c r="J16" s="4">
        <f t="shared" si="3"/>
        <v>0</v>
      </c>
      <c r="K16" s="4">
        <f t="shared" si="3"/>
        <v>0</v>
      </c>
      <c r="L16" s="4">
        <f t="shared" si="3"/>
        <v>0</v>
      </c>
      <c r="M16" s="4">
        <f t="shared" si="3"/>
        <v>0</v>
      </c>
      <c r="N16" s="4">
        <f t="shared" si="3"/>
        <v>0</v>
      </c>
      <c r="O16" s="4">
        <f t="shared" si="3"/>
        <v>0</v>
      </c>
      <c r="P16" s="4">
        <f t="shared" si="3"/>
        <v>0</v>
      </c>
      <c r="Q16" s="4">
        <f t="shared" si="3"/>
        <v>0</v>
      </c>
      <c r="R16" s="4">
        <f t="shared" si="3"/>
        <v>0</v>
      </c>
      <c r="S16" s="4">
        <f t="shared" si="3"/>
        <v>0</v>
      </c>
    </row>
    <row r="18" spans="1:1" x14ac:dyDescent="0.2">
      <c r="A18" s="69"/>
    </row>
    <row r="19" spans="1:1" x14ac:dyDescent="0.2">
      <c r="A19" s="69"/>
    </row>
  </sheetData>
  <sheetProtection password="CDD8" sheet="1" formatColumns="0" formatRows="0"/>
  <protectedRanges>
    <protectedRange sqref="B6:P15"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14" xr:uid="{00000000-0002-0000-0C00-000000000000}">
      <formula1>0</formula1>
    </dataValidation>
  </dataValidations>
  <pageMargins left="0.7" right="0.7" top="0.75" bottom="0.75" header="0.3" footer="0.3"/>
  <pageSetup paperSize="8"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25"/>
  <sheetViews>
    <sheetView view="pageBreakPreview" zoomScaleNormal="100" zoomScaleSheetLayoutView="100" workbookViewId="0">
      <selection activeCell="C29" sqref="C29"/>
    </sheetView>
  </sheetViews>
  <sheetFormatPr defaultColWidth="9.85546875" defaultRowHeight="14.25" x14ac:dyDescent="0.2"/>
  <cols>
    <col min="1" max="1" width="55.5703125" style="70" customWidth="1"/>
    <col min="2" max="19" width="12.140625" style="12" customWidth="1"/>
    <col min="20" max="16384" width="9.85546875" style="12"/>
  </cols>
  <sheetData>
    <row r="1" spans="1:19"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Translations!$A$92</f>
        <v>Paludisme</v>
      </c>
      <c r="H1" s="193" t="str">
        <f ca="1">Translations!$A$86</f>
        <v>Exercice financier de début de la période de mise en œuvre</v>
      </c>
      <c r="I1" s="193"/>
      <c r="J1" s="193"/>
      <c r="K1" s="193"/>
      <c r="L1" s="75" t="str">
        <f>IF(ISNUMBER('Cover Sheet'!D13),'Cover Sheet'!D13,VLOOKUP("Select year",Dropdowns!$O$17:$R$17,LangOffset+1,0))</f>
        <v>Choisir l'année</v>
      </c>
    </row>
    <row r="2" spans="1:19"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t="str">
        <f>IF(ISNUMBER('Cover Sheet'!D14),'Cover Sheet'!D14,VLOOKUP("Select year",Dropdowns!$O$17:$R$17,LangOffset+1,0))</f>
        <v>Choisir l'année</v>
      </c>
    </row>
    <row r="3" spans="1:19" ht="30" customHeight="1" x14ac:dyDescent="0.2">
      <c r="A3" s="190" t="str">
        <f ca="1">Translations!$A$145</f>
        <v>Catégories de coûts du plan stratégique national</v>
      </c>
      <c r="B3" s="150" t="str">
        <f ca="1">Translations!$A$126</f>
        <v>Besoin de financement</v>
      </c>
      <c r="C3" s="151"/>
      <c r="D3" s="152"/>
      <c r="E3" s="150" t="str">
        <f ca="1">Translations!$A$127</f>
        <v>National</v>
      </c>
      <c r="F3" s="151"/>
      <c r="G3" s="151"/>
      <c r="H3" s="151"/>
      <c r="I3" s="151"/>
      <c r="J3" s="152"/>
      <c r="K3" s="189" t="str">
        <f ca="1">Translations!$A$128</f>
        <v>Externe hors Fonds mondial</v>
      </c>
      <c r="L3" s="189"/>
      <c r="M3" s="189"/>
      <c r="N3" s="189"/>
      <c r="O3" s="189"/>
      <c r="P3" s="189"/>
      <c r="Q3" s="189" t="str">
        <f ca="1">Translations!$A$129</f>
        <v>Déficit de financement</v>
      </c>
      <c r="R3" s="189"/>
      <c r="S3" s="189"/>
    </row>
    <row r="4" spans="1:19" ht="15" customHeight="1" x14ac:dyDescent="0.2">
      <c r="A4" s="191"/>
      <c r="B4" s="98" t="str">
        <f>IF(ISNUMBER(L1),L1,"")</f>
        <v/>
      </c>
      <c r="C4" s="98" t="str">
        <f>IFERROR(B4+1,"")</f>
        <v/>
      </c>
      <c r="D4" s="98" t="str">
        <f>IFERROR(C4+1,"")</f>
        <v/>
      </c>
      <c r="E4" s="98" t="str">
        <f>IFERROR(F4-1,"")</f>
        <v/>
      </c>
      <c r="F4" s="98" t="str">
        <f>IFERROR(G4-1,"")</f>
        <v/>
      </c>
      <c r="G4" s="98" t="str">
        <f>IFERROR(H4-1,"")</f>
        <v/>
      </c>
      <c r="H4" s="98" t="str">
        <f>B4</f>
        <v/>
      </c>
      <c r="I4" s="98" t="str">
        <f>C4</f>
        <v/>
      </c>
      <c r="J4" s="98" t="str">
        <f>D4</f>
        <v/>
      </c>
      <c r="K4" s="98" t="str">
        <f>IFERROR(L4-1,"")</f>
        <v/>
      </c>
      <c r="L4" s="98" t="str">
        <f>IFERROR(M4-1,"")</f>
        <v/>
      </c>
      <c r="M4" s="98" t="str">
        <f>IFERROR(N4-1,"")</f>
        <v/>
      </c>
      <c r="N4" s="98" t="str">
        <f>B4</f>
        <v/>
      </c>
      <c r="O4" s="98" t="str">
        <f>C4</f>
        <v/>
      </c>
      <c r="P4" s="98" t="str">
        <f>D4</f>
        <v/>
      </c>
      <c r="Q4" s="98" t="str">
        <f>B4</f>
        <v/>
      </c>
      <c r="R4" s="98" t="str">
        <f>C4</f>
        <v/>
      </c>
      <c r="S4" s="98" t="str">
        <f>D4</f>
        <v/>
      </c>
    </row>
    <row r="5" spans="1:19" ht="3" customHeight="1" x14ac:dyDescent="0.2">
      <c r="A5" s="10"/>
      <c r="B5" s="9"/>
      <c r="C5" s="9"/>
      <c r="D5" s="8"/>
      <c r="E5" s="8"/>
      <c r="F5" s="8"/>
      <c r="G5" s="8"/>
      <c r="H5" s="8"/>
      <c r="I5" s="8"/>
      <c r="J5" s="8"/>
      <c r="K5" s="8"/>
      <c r="L5" s="7"/>
      <c r="M5" s="7"/>
      <c r="N5" s="7"/>
      <c r="O5" s="7"/>
      <c r="P5" s="7"/>
      <c r="Q5" s="7"/>
      <c r="R5" s="7"/>
      <c r="S5" s="7"/>
    </row>
    <row r="6" spans="1:19" ht="15" customHeight="1" x14ac:dyDescent="0.2">
      <c r="A6" s="74"/>
      <c r="B6" s="68"/>
      <c r="C6" s="68"/>
      <c r="D6" s="68"/>
      <c r="E6" s="68"/>
      <c r="F6" s="68"/>
      <c r="G6" s="68"/>
      <c r="H6" s="68"/>
      <c r="I6" s="68"/>
      <c r="J6" s="68"/>
      <c r="K6" s="68"/>
      <c r="L6" s="68"/>
      <c r="M6" s="68"/>
      <c r="N6" s="68"/>
      <c r="O6" s="68"/>
      <c r="P6" s="68"/>
      <c r="Q6" s="11">
        <f>IFERROR(B6-H6-N6,"")</f>
        <v>0</v>
      </c>
      <c r="R6" s="11">
        <f>IFERROR(C6-I6-O6,"")</f>
        <v>0</v>
      </c>
      <c r="S6" s="11">
        <f>IFERROR(D6-J6-P6,"")</f>
        <v>0</v>
      </c>
    </row>
    <row r="7" spans="1:19" ht="15" customHeight="1" x14ac:dyDescent="0.2">
      <c r="A7" s="74"/>
      <c r="B7" s="68"/>
      <c r="C7" s="68"/>
      <c r="D7" s="68"/>
      <c r="E7" s="68"/>
      <c r="F7" s="68"/>
      <c r="G7" s="68"/>
      <c r="H7" s="68"/>
      <c r="I7" s="68"/>
      <c r="J7" s="68"/>
      <c r="K7" s="68"/>
      <c r="L7" s="68"/>
      <c r="M7" s="68"/>
      <c r="N7" s="68"/>
      <c r="O7" s="68"/>
      <c r="P7" s="68"/>
      <c r="Q7" s="11">
        <f t="shared" ref="Q7:Q20" si="0">IFERROR(B7-H7-N7,"")</f>
        <v>0</v>
      </c>
      <c r="R7" s="11">
        <f t="shared" ref="R7:R20" si="1">IFERROR(C7-I7-O7,"")</f>
        <v>0</v>
      </c>
      <c r="S7" s="11">
        <f t="shared" ref="S7:S20" si="2">IFERROR(D7-J7-P7,"")</f>
        <v>0</v>
      </c>
    </row>
    <row r="8" spans="1:19" ht="15" customHeight="1" x14ac:dyDescent="0.2">
      <c r="A8" s="74"/>
      <c r="B8" s="68"/>
      <c r="C8" s="68"/>
      <c r="D8" s="68"/>
      <c r="E8" s="68"/>
      <c r="F8" s="68"/>
      <c r="G8" s="68"/>
      <c r="H8" s="68"/>
      <c r="I8" s="68"/>
      <c r="J8" s="68"/>
      <c r="K8" s="68"/>
      <c r="L8" s="68"/>
      <c r="M8" s="68"/>
      <c r="N8" s="68"/>
      <c r="O8" s="68"/>
      <c r="P8" s="68"/>
      <c r="Q8" s="11">
        <f t="shared" si="0"/>
        <v>0</v>
      </c>
      <c r="R8" s="11">
        <f t="shared" si="1"/>
        <v>0</v>
      </c>
      <c r="S8" s="11">
        <f t="shared" si="2"/>
        <v>0</v>
      </c>
    </row>
    <row r="9" spans="1:19" ht="15" customHeight="1" x14ac:dyDescent="0.2">
      <c r="A9" s="74"/>
      <c r="B9" s="68"/>
      <c r="C9" s="68"/>
      <c r="D9" s="68"/>
      <c r="E9" s="68"/>
      <c r="F9" s="68"/>
      <c r="G9" s="68"/>
      <c r="H9" s="68"/>
      <c r="I9" s="68"/>
      <c r="J9" s="68"/>
      <c r="K9" s="68"/>
      <c r="L9" s="68"/>
      <c r="M9" s="68"/>
      <c r="N9" s="68"/>
      <c r="O9" s="68"/>
      <c r="P9" s="68"/>
      <c r="Q9" s="11">
        <f t="shared" si="0"/>
        <v>0</v>
      </c>
      <c r="R9" s="11">
        <f t="shared" si="1"/>
        <v>0</v>
      </c>
      <c r="S9" s="11">
        <f t="shared" si="2"/>
        <v>0</v>
      </c>
    </row>
    <row r="10" spans="1:19" ht="15" customHeight="1" x14ac:dyDescent="0.2">
      <c r="A10" s="74"/>
      <c r="B10" s="68"/>
      <c r="C10" s="68"/>
      <c r="D10" s="68"/>
      <c r="E10" s="68"/>
      <c r="F10" s="68"/>
      <c r="G10" s="68"/>
      <c r="H10" s="68"/>
      <c r="I10" s="68"/>
      <c r="J10" s="68"/>
      <c r="K10" s="68"/>
      <c r="L10" s="68"/>
      <c r="M10" s="68"/>
      <c r="N10" s="68"/>
      <c r="O10" s="68"/>
      <c r="P10" s="68"/>
      <c r="Q10" s="11">
        <f t="shared" si="0"/>
        <v>0</v>
      </c>
      <c r="R10" s="11">
        <f t="shared" si="1"/>
        <v>0</v>
      </c>
      <c r="S10" s="11">
        <f t="shared" si="2"/>
        <v>0</v>
      </c>
    </row>
    <row r="11" spans="1:19" ht="15" customHeight="1" x14ac:dyDescent="0.2">
      <c r="A11" s="74"/>
      <c r="B11" s="68"/>
      <c r="C11" s="68"/>
      <c r="D11" s="68"/>
      <c r="E11" s="68"/>
      <c r="F11" s="68"/>
      <c r="G11" s="68"/>
      <c r="H11" s="68"/>
      <c r="I11" s="68"/>
      <c r="J11" s="68"/>
      <c r="K11" s="68"/>
      <c r="L11" s="68"/>
      <c r="M11" s="68"/>
      <c r="N11" s="68"/>
      <c r="O11" s="68"/>
      <c r="P11" s="68"/>
      <c r="Q11" s="11">
        <f t="shared" si="0"/>
        <v>0</v>
      </c>
      <c r="R11" s="11">
        <f t="shared" si="1"/>
        <v>0</v>
      </c>
      <c r="S11" s="11">
        <f t="shared" si="2"/>
        <v>0</v>
      </c>
    </row>
    <row r="12" spans="1:19" ht="15" customHeight="1" x14ac:dyDescent="0.2">
      <c r="A12" s="74"/>
      <c r="B12" s="68"/>
      <c r="C12" s="68"/>
      <c r="D12" s="68"/>
      <c r="E12" s="68"/>
      <c r="F12" s="68"/>
      <c r="G12" s="68"/>
      <c r="H12" s="68"/>
      <c r="I12" s="68"/>
      <c r="J12" s="68"/>
      <c r="K12" s="68"/>
      <c r="L12" s="68"/>
      <c r="M12" s="68"/>
      <c r="N12" s="68"/>
      <c r="O12" s="68"/>
      <c r="P12" s="68"/>
      <c r="Q12" s="11">
        <f t="shared" si="0"/>
        <v>0</v>
      </c>
      <c r="R12" s="11">
        <f t="shared" si="1"/>
        <v>0</v>
      </c>
      <c r="S12" s="11">
        <f t="shared" si="2"/>
        <v>0</v>
      </c>
    </row>
    <row r="13" spans="1:19" ht="15" customHeight="1" x14ac:dyDescent="0.2">
      <c r="A13" s="74"/>
      <c r="B13" s="68"/>
      <c r="C13" s="68"/>
      <c r="D13" s="68"/>
      <c r="E13" s="68"/>
      <c r="F13" s="68"/>
      <c r="G13" s="68"/>
      <c r="H13" s="68"/>
      <c r="I13" s="68"/>
      <c r="J13" s="68"/>
      <c r="K13" s="68"/>
      <c r="L13" s="68"/>
      <c r="M13" s="68"/>
      <c r="N13" s="68"/>
      <c r="O13" s="68"/>
      <c r="P13" s="68"/>
      <c r="Q13" s="11">
        <f t="shared" si="0"/>
        <v>0</v>
      </c>
      <c r="R13" s="11">
        <f t="shared" si="1"/>
        <v>0</v>
      </c>
      <c r="S13" s="11">
        <f t="shared" si="2"/>
        <v>0</v>
      </c>
    </row>
    <row r="14" spans="1:19" ht="15" customHeight="1" x14ac:dyDescent="0.2">
      <c r="A14" s="74"/>
      <c r="B14" s="68"/>
      <c r="C14" s="68"/>
      <c r="D14" s="68"/>
      <c r="E14" s="68"/>
      <c r="F14" s="68"/>
      <c r="G14" s="68"/>
      <c r="H14" s="68"/>
      <c r="I14" s="68"/>
      <c r="J14" s="68"/>
      <c r="K14" s="68"/>
      <c r="L14" s="68"/>
      <c r="M14" s="68"/>
      <c r="N14" s="68"/>
      <c r="O14" s="68"/>
      <c r="P14" s="68"/>
      <c r="Q14" s="11">
        <f t="shared" si="0"/>
        <v>0</v>
      </c>
      <c r="R14" s="11">
        <f t="shared" si="1"/>
        <v>0</v>
      </c>
      <c r="S14" s="11">
        <f t="shared" si="2"/>
        <v>0</v>
      </c>
    </row>
    <row r="15" spans="1:19" ht="15" customHeight="1" x14ac:dyDescent="0.2">
      <c r="A15" s="74"/>
      <c r="B15" s="68"/>
      <c r="C15" s="68"/>
      <c r="D15" s="68"/>
      <c r="E15" s="68"/>
      <c r="F15" s="68"/>
      <c r="G15" s="68"/>
      <c r="H15" s="68"/>
      <c r="I15" s="68"/>
      <c r="J15" s="68"/>
      <c r="K15" s="68"/>
      <c r="L15" s="68"/>
      <c r="M15" s="68"/>
      <c r="N15" s="68"/>
      <c r="O15" s="68"/>
      <c r="P15" s="68"/>
      <c r="Q15" s="11">
        <f t="shared" si="0"/>
        <v>0</v>
      </c>
      <c r="R15" s="11">
        <f t="shared" si="1"/>
        <v>0</v>
      </c>
      <c r="S15" s="11">
        <f t="shared" si="2"/>
        <v>0</v>
      </c>
    </row>
    <row r="16" spans="1:19" ht="15" customHeight="1" x14ac:dyDescent="0.2">
      <c r="A16" s="74"/>
      <c r="B16" s="68"/>
      <c r="C16" s="68"/>
      <c r="D16" s="68"/>
      <c r="E16" s="68"/>
      <c r="F16" s="68"/>
      <c r="G16" s="68"/>
      <c r="H16" s="68"/>
      <c r="I16" s="68"/>
      <c r="J16" s="68"/>
      <c r="K16" s="68"/>
      <c r="L16" s="68"/>
      <c r="M16" s="68"/>
      <c r="N16" s="68"/>
      <c r="O16" s="68"/>
      <c r="P16" s="68"/>
      <c r="Q16" s="11">
        <f t="shared" si="0"/>
        <v>0</v>
      </c>
      <c r="R16" s="11">
        <f t="shared" si="1"/>
        <v>0</v>
      </c>
      <c r="S16" s="11">
        <f t="shared" si="2"/>
        <v>0</v>
      </c>
    </row>
    <row r="17" spans="1:19" ht="15" customHeight="1" x14ac:dyDescent="0.2">
      <c r="A17" s="74"/>
      <c r="B17" s="68"/>
      <c r="C17" s="68"/>
      <c r="D17" s="68"/>
      <c r="E17" s="68"/>
      <c r="F17" s="68"/>
      <c r="G17" s="68"/>
      <c r="H17" s="68"/>
      <c r="I17" s="68"/>
      <c r="J17" s="68"/>
      <c r="K17" s="68"/>
      <c r="L17" s="68"/>
      <c r="M17" s="68"/>
      <c r="N17" s="68"/>
      <c r="O17" s="68"/>
      <c r="P17" s="68"/>
      <c r="Q17" s="11">
        <f t="shared" si="0"/>
        <v>0</v>
      </c>
      <c r="R17" s="11">
        <f t="shared" si="1"/>
        <v>0</v>
      </c>
      <c r="S17" s="11">
        <f t="shared" si="2"/>
        <v>0</v>
      </c>
    </row>
    <row r="18" spans="1:19" ht="15" customHeight="1" x14ac:dyDescent="0.2">
      <c r="A18" s="74"/>
      <c r="B18" s="68"/>
      <c r="C18" s="68"/>
      <c r="D18" s="68"/>
      <c r="E18" s="68"/>
      <c r="F18" s="68"/>
      <c r="G18" s="68"/>
      <c r="H18" s="68"/>
      <c r="I18" s="68"/>
      <c r="J18" s="68"/>
      <c r="K18" s="68"/>
      <c r="L18" s="68"/>
      <c r="M18" s="68"/>
      <c r="N18" s="68"/>
      <c r="O18" s="68"/>
      <c r="P18" s="68"/>
      <c r="Q18" s="11">
        <f t="shared" si="0"/>
        <v>0</v>
      </c>
      <c r="R18" s="11">
        <f t="shared" si="1"/>
        <v>0</v>
      </c>
      <c r="S18" s="11">
        <f t="shared" si="2"/>
        <v>0</v>
      </c>
    </row>
    <row r="19" spans="1:19" ht="15" customHeight="1" x14ac:dyDescent="0.2">
      <c r="A19" s="74"/>
      <c r="B19" s="68"/>
      <c r="C19" s="68"/>
      <c r="D19" s="68"/>
      <c r="E19" s="68"/>
      <c r="F19" s="68"/>
      <c r="G19" s="68"/>
      <c r="H19" s="68"/>
      <c r="I19" s="68"/>
      <c r="J19" s="68"/>
      <c r="K19" s="68"/>
      <c r="L19" s="68"/>
      <c r="M19" s="68"/>
      <c r="N19" s="68"/>
      <c r="O19" s="68"/>
      <c r="P19" s="68"/>
      <c r="Q19" s="11">
        <f t="shared" si="0"/>
        <v>0</v>
      </c>
      <c r="R19" s="11">
        <f t="shared" si="1"/>
        <v>0</v>
      </c>
      <c r="S19" s="11">
        <f t="shared" si="2"/>
        <v>0</v>
      </c>
    </row>
    <row r="20" spans="1:19" ht="15" customHeight="1" x14ac:dyDescent="0.2">
      <c r="A20" s="74"/>
      <c r="B20" s="68"/>
      <c r="C20" s="68"/>
      <c r="D20" s="68"/>
      <c r="E20" s="68"/>
      <c r="F20" s="68"/>
      <c r="G20" s="68"/>
      <c r="H20" s="68"/>
      <c r="I20" s="68"/>
      <c r="J20" s="68"/>
      <c r="K20" s="68"/>
      <c r="L20" s="68"/>
      <c r="M20" s="68"/>
      <c r="N20" s="68"/>
      <c r="O20" s="68"/>
      <c r="P20" s="68"/>
      <c r="Q20" s="11">
        <f t="shared" si="0"/>
        <v>0</v>
      </c>
      <c r="R20" s="11">
        <f t="shared" si="1"/>
        <v>0</v>
      </c>
      <c r="S20" s="11">
        <f t="shared" si="2"/>
        <v>0</v>
      </c>
    </row>
    <row r="21" spans="1:19" ht="3" customHeight="1" x14ac:dyDescent="0.2">
      <c r="A21" s="10"/>
      <c r="B21" s="9"/>
      <c r="C21" s="9"/>
      <c r="D21" s="8"/>
      <c r="E21" s="8"/>
      <c r="F21" s="8"/>
      <c r="G21" s="8"/>
      <c r="H21" s="8"/>
      <c r="I21" s="8"/>
      <c r="J21" s="8"/>
      <c r="K21" s="8"/>
      <c r="L21" s="7"/>
      <c r="M21" s="7"/>
      <c r="N21" s="7"/>
      <c r="O21" s="7"/>
      <c r="P21" s="7"/>
      <c r="Q21" s="7"/>
      <c r="R21" s="7"/>
      <c r="S21" s="7"/>
    </row>
    <row r="22" spans="1:19" ht="15" customHeight="1" x14ac:dyDescent="0.2">
      <c r="A22" s="5" t="str">
        <f ca="1">Translations!$A$164</f>
        <v>Total</v>
      </c>
      <c r="B22" s="4">
        <f t="shared" ref="B22:S22" si="3">SUM(B6:B20)</f>
        <v>0</v>
      </c>
      <c r="C22" s="4">
        <f t="shared" si="3"/>
        <v>0</v>
      </c>
      <c r="D22" s="4">
        <f t="shared" si="3"/>
        <v>0</v>
      </c>
      <c r="E22" s="4">
        <f t="shared" si="3"/>
        <v>0</v>
      </c>
      <c r="F22" s="4">
        <f t="shared" si="3"/>
        <v>0</v>
      </c>
      <c r="G22" s="4">
        <f t="shared" si="3"/>
        <v>0</v>
      </c>
      <c r="H22" s="4">
        <f t="shared" si="3"/>
        <v>0</v>
      </c>
      <c r="I22" s="4">
        <f t="shared" si="3"/>
        <v>0</v>
      </c>
      <c r="J22" s="4">
        <f t="shared" si="3"/>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4" spans="1:19" x14ac:dyDescent="0.2">
      <c r="A24" s="69"/>
    </row>
    <row r="25" spans="1:19" x14ac:dyDescent="0.2">
      <c r="A25" s="69"/>
    </row>
  </sheetData>
  <sheetProtection password="CDD8" sheet="1" formatColumns="0" formatRows="0"/>
  <protectedRanges>
    <protectedRange sqref="B6:P21"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20" xr:uid="{00000000-0002-0000-0D00-000000000000}">
      <formula1>0</formula1>
    </dataValidation>
  </dataValidations>
  <pageMargins left="0.7" right="0.7" top="0.75" bottom="0.75" header="0.3" footer="0.3"/>
  <pageSetup paperSize="8"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20"/>
  <sheetViews>
    <sheetView zoomScaleNormal="100" workbookViewId="0">
      <selection activeCell="A32" sqref="A32"/>
    </sheetView>
  </sheetViews>
  <sheetFormatPr defaultColWidth="10.42578125" defaultRowHeight="14.25" x14ac:dyDescent="0.25"/>
  <cols>
    <col min="1" max="1" width="67" style="41" customWidth="1"/>
    <col min="2" max="2" width="65.85546875" style="82" customWidth="1"/>
    <col min="3" max="3" width="65.85546875" style="88" customWidth="1"/>
    <col min="4" max="4" width="35.5703125" style="42" customWidth="1"/>
    <col min="5" max="16384" width="10.42578125" style="41"/>
  </cols>
  <sheetData>
    <row r="1" spans="1:4" x14ac:dyDescent="0.25">
      <c r="A1" s="61"/>
      <c r="B1" s="79"/>
      <c r="C1" s="85">
        <f>IF(Instructions!$B$6="English",0,IF(Instructions!$B$6="Français",1,IF(Instructions!$B$6="Español",2,IF(Instructions!$B$6="Русский",3))))</f>
        <v>1</v>
      </c>
      <c r="D1" s="48"/>
    </row>
    <row r="2" spans="1:4" x14ac:dyDescent="0.25">
      <c r="A2" s="61"/>
      <c r="B2" s="83" t="s">
        <v>2</v>
      </c>
      <c r="C2" s="86" t="s">
        <v>3</v>
      </c>
      <c r="D2" s="84" t="s">
        <v>4</v>
      </c>
    </row>
    <row r="3" spans="1:4" x14ac:dyDescent="0.25">
      <c r="A3" s="49" t="str">
        <f t="shared" ref="A3:A34" ca="1" si="0">OFFSET($B3,0,LangOffset,1,1)</f>
        <v>Tableau du paysage de financement</v>
      </c>
      <c r="B3" s="80" t="s">
        <v>5</v>
      </c>
      <c r="C3" s="87" t="s">
        <v>6</v>
      </c>
      <c r="D3" s="89" t="s">
        <v>7</v>
      </c>
    </row>
    <row r="4" spans="1:4" x14ac:dyDescent="0.25">
      <c r="A4" s="49" t="str">
        <f t="shared" ca="1" si="0"/>
        <v>Dernière mise à jour : octobre 2019</v>
      </c>
      <c r="B4" s="80" t="s">
        <v>8</v>
      </c>
      <c r="C4" s="87" t="s">
        <v>9</v>
      </c>
      <c r="D4" s="89" t="s">
        <v>10</v>
      </c>
    </row>
    <row r="5" spans="1:4" x14ac:dyDescent="0.25">
      <c r="A5" s="49" t="str">
        <f t="shared" ca="1" si="0"/>
        <v>Fiche de présentation</v>
      </c>
      <c r="B5" s="80" t="s">
        <v>11</v>
      </c>
      <c r="C5" s="87" t="s">
        <v>12</v>
      </c>
      <c r="D5" s="89" t="s">
        <v>13</v>
      </c>
    </row>
    <row r="6" spans="1:4" ht="25.5" x14ac:dyDescent="0.25">
      <c r="A6" s="49" t="str">
        <f t="shared" ca="1" si="0"/>
        <v>Aperçu des déficits de financement relatifs aux programmes de lutte contre les maladies</v>
      </c>
      <c r="B6" s="80" t="s">
        <v>14</v>
      </c>
      <c r="C6" s="87" t="s">
        <v>15</v>
      </c>
      <c r="D6" s="89" t="s">
        <v>16</v>
      </c>
    </row>
    <row r="7" spans="1:4" ht="25.5" x14ac:dyDescent="0.25">
      <c r="A7" s="49" t="str">
        <f t="shared" ca="1" si="0"/>
        <v>Secteur de la santé en général : Dépenses publiques de santé</v>
      </c>
      <c r="B7" s="80" t="s">
        <v>17</v>
      </c>
      <c r="C7" s="87" t="s">
        <v>18</v>
      </c>
      <c r="D7" s="89" t="s">
        <v>19</v>
      </c>
    </row>
    <row r="8" spans="1:4" x14ac:dyDescent="0.25">
      <c r="A8" s="49" t="str">
        <f t="shared" ca="1" si="0"/>
        <v>Détail des déficits de financement</v>
      </c>
      <c r="B8" s="80" t="s">
        <v>20</v>
      </c>
      <c r="C8" s="87" t="s">
        <v>21</v>
      </c>
      <c r="D8" s="89" t="s">
        <v>22</v>
      </c>
    </row>
    <row r="9" spans="1:4" x14ac:dyDescent="0.25">
      <c r="A9" s="49" t="str">
        <f t="shared" ca="1" si="0"/>
        <v>Orientations générales</v>
      </c>
      <c r="B9" s="80" t="s">
        <v>23</v>
      </c>
      <c r="C9" s="87" t="s">
        <v>24</v>
      </c>
      <c r="D9" s="89" t="s">
        <v>25</v>
      </c>
    </row>
    <row r="10" spans="1:4" x14ac:dyDescent="0.25">
      <c r="A10" s="49" t="str">
        <f t="shared" ca="1" si="0"/>
        <v>Pays</v>
      </c>
      <c r="B10" s="80" t="s">
        <v>26</v>
      </c>
      <c r="C10" s="87" t="s">
        <v>27</v>
      </c>
      <c r="D10" s="89" t="s">
        <v>28</v>
      </c>
    </row>
    <row r="11" spans="1:4" x14ac:dyDescent="0.25">
      <c r="A11" s="49" t="str">
        <f t="shared" ca="1" si="0"/>
        <v>Cycle financier</v>
      </c>
      <c r="B11" s="80" t="s">
        <v>29</v>
      </c>
      <c r="C11" s="87" t="s">
        <v>30</v>
      </c>
      <c r="D11" s="89" t="s">
        <v>31</v>
      </c>
    </row>
    <row r="12" spans="1:4" x14ac:dyDescent="0.25">
      <c r="A12" s="49" t="str">
        <f t="shared" ca="1" si="0"/>
        <v>Devise</v>
      </c>
      <c r="B12" s="80" t="s">
        <v>32</v>
      </c>
      <c r="C12" s="87" t="s">
        <v>33</v>
      </c>
      <c r="D12" s="89" t="s">
        <v>34</v>
      </c>
    </row>
    <row r="13" spans="1:4" ht="25.5" x14ac:dyDescent="0.25">
      <c r="A13" s="49" t="str">
        <f t="shared" ca="1" si="0"/>
        <v>Exercice financier de début de la période de mise en œuvre</v>
      </c>
      <c r="B13" s="80" t="s">
        <v>35</v>
      </c>
      <c r="C13" s="87" t="s">
        <v>36</v>
      </c>
      <c r="D13" s="89" t="s">
        <v>37</v>
      </c>
    </row>
    <row r="14" spans="1:4" ht="25.5" x14ac:dyDescent="0.25">
      <c r="A14" s="49" t="str">
        <f t="shared" ca="1" si="0"/>
        <v>Exercice financier de fin de la période de mise en œuvre</v>
      </c>
      <c r="B14" s="80" t="s">
        <v>38</v>
      </c>
      <c r="C14" s="87" t="s">
        <v>39</v>
      </c>
      <c r="D14" s="89" t="s">
        <v>40</v>
      </c>
    </row>
    <row r="15" spans="1:4" ht="25.5" x14ac:dyDescent="0.25">
      <c r="A15" s="49" t="str">
        <f t="shared" ca="1" si="0"/>
        <v>La demande de financement en cours concerne un programme.</v>
      </c>
      <c r="B15" s="80" t="s">
        <v>41</v>
      </c>
      <c r="C15" s="87" t="s">
        <v>42</v>
      </c>
      <c r="D15" s="90" t="s">
        <v>43</v>
      </c>
    </row>
    <row r="16" spans="1:4" ht="25.5" x14ac:dyDescent="0.25">
      <c r="A16" s="49" t="str">
        <f t="shared" ca="1" si="0"/>
        <v>Détail du déficit de financement fondé sur :</v>
      </c>
      <c r="B16" s="80" t="s">
        <v>44</v>
      </c>
      <c r="C16" s="87" t="s">
        <v>45</v>
      </c>
      <c r="D16" s="89" t="s">
        <v>46</v>
      </c>
    </row>
    <row r="17" spans="1:4" x14ac:dyDescent="0.25">
      <c r="A17" s="49" t="str">
        <f t="shared" ca="1" si="0"/>
        <v>Titre : Taux de change</v>
      </c>
      <c r="B17" s="80" t="s">
        <v>47</v>
      </c>
      <c r="C17" s="87" t="s">
        <v>48</v>
      </c>
      <c r="D17" s="89" t="s">
        <v>49</v>
      </c>
    </row>
    <row r="18" spans="1:4" ht="38.25" x14ac:dyDescent="0.25">
      <c r="A18" s="49" t="str">
        <f t="shared" ca="1" si="0"/>
        <v>SECTION A : Montant total des besoins de financement du plan stratégique national</v>
      </c>
      <c r="B18" s="80" t="s">
        <v>50</v>
      </c>
      <c r="C18" s="87" t="s">
        <v>51</v>
      </c>
      <c r="D18" s="89" t="s">
        <v>52</v>
      </c>
    </row>
    <row r="19" spans="1:4" ht="38.25" x14ac:dyDescent="0.25">
      <c r="A19" s="49" t="str">
        <f t="shared" ca="1" si="0"/>
        <v>LIGNE A : Montant total des besoins de financement du plan stratégique national</v>
      </c>
      <c r="B19" s="80" t="s">
        <v>53</v>
      </c>
      <c r="C19" s="87" t="s">
        <v>54</v>
      </c>
      <c r="D19" s="89" t="s">
        <v>55</v>
      </c>
    </row>
    <row r="20" spans="1:4" ht="63.75" x14ac:dyDescent="0.25">
      <c r="A20" s="49" t="str">
        <f t="shared" ca="1" si="0"/>
        <v>SECTIONS B, C et D : Ressources antérieures, actuelles et prévisionnelles requises pour répondre aux besoins de financement du plan stratégique national</v>
      </c>
      <c r="B20" s="80" t="s">
        <v>56</v>
      </c>
      <c r="C20" s="87" t="s">
        <v>57</v>
      </c>
      <c r="D20" s="89" t="s">
        <v>58</v>
      </c>
    </row>
    <row r="21" spans="1:4" ht="25.5" x14ac:dyDescent="0.25">
      <c r="A21" s="49" t="str">
        <f t="shared" ca="1" si="0"/>
        <v>Section B : Ressources nationales antérieures, actuelles et prévisionnelles</v>
      </c>
      <c r="B21" s="80" t="s">
        <v>59</v>
      </c>
      <c r="C21" s="87" t="s">
        <v>60</v>
      </c>
      <c r="D21" s="89" t="s">
        <v>61</v>
      </c>
    </row>
    <row r="22" spans="1:4" x14ac:dyDescent="0.25">
      <c r="A22" s="49" t="str">
        <f t="shared" ca="1" si="0"/>
        <v xml:space="preserve">Source nationale B1 : Prêts </v>
      </c>
      <c r="B22" s="80" t="s">
        <v>62</v>
      </c>
      <c r="C22" s="87" t="s">
        <v>63</v>
      </c>
      <c r="D22" s="89" t="s">
        <v>64</v>
      </c>
    </row>
    <row r="23" spans="1:4" x14ac:dyDescent="0.25">
      <c r="A23" s="49" t="str">
        <f t="shared" ca="1" si="0"/>
        <v xml:space="preserve">Source nationale B2 : Allégement de la dette </v>
      </c>
      <c r="B23" s="80" t="s">
        <v>65</v>
      </c>
      <c r="C23" s="87" t="s">
        <v>66</v>
      </c>
      <c r="D23" s="89" t="s">
        <v>67</v>
      </c>
    </row>
    <row r="24" spans="1:4" ht="25.5" x14ac:dyDescent="0.25">
      <c r="A24" s="49" t="str">
        <f t="shared" ca="1" si="0"/>
        <v>Source nationale B3 : Ressources publiques de financement</v>
      </c>
      <c r="B24" s="80" t="s">
        <v>68</v>
      </c>
      <c r="C24" s="87" t="s">
        <v>69</v>
      </c>
      <c r="D24" s="89" t="s">
        <v>70</v>
      </c>
    </row>
    <row r="25" spans="1:4" ht="25.5" x14ac:dyDescent="0.25">
      <c r="A25" s="49" t="str">
        <f t="shared" ca="1" si="0"/>
        <v>Source nationale B4 : Sécurité sociale</v>
      </c>
      <c r="B25" s="80" t="s">
        <v>71</v>
      </c>
      <c r="C25" s="87" t="s">
        <v>72</v>
      </c>
      <c r="D25" s="90" t="s">
        <v>73</v>
      </c>
    </row>
    <row r="26" spans="1:4" ht="25.5" x14ac:dyDescent="0.25">
      <c r="A26" s="49" t="str">
        <f t="shared" ca="1" si="0"/>
        <v>Source nationale B5 : Contributions du secteur privé (national)</v>
      </c>
      <c r="B26" s="80" t="s">
        <v>74</v>
      </c>
      <c r="C26" s="87" t="s">
        <v>75</v>
      </c>
      <c r="D26" s="89" t="s">
        <v>76</v>
      </c>
    </row>
    <row r="27" spans="1:4" ht="25.5" x14ac:dyDescent="0.25">
      <c r="A27" s="49" t="str">
        <f t="shared" ca="1" si="0"/>
        <v>LIGNE B : Montant total des ressources NATIONALES</v>
      </c>
      <c r="B27" s="80" t="s">
        <v>77</v>
      </c>
      <c r="C27" s="87" t="s">
        <v>78</v>
      </c>
      <c r="D27" s="89" t="s">
        <v>79</v>
      </c>
    </row>
    <row r="28" spans="1:4" ht="38.25" x14ac:dyDescent="0.25">
      <c r="A28" s="49" t="str">
        <f t="shared" ca="1" si="0"/>
        <v>Section C : Ressources externes antérieures, actuelles et prévisionnelles (hors Fonds mondial)</v>
      </c>
      <c r="B28" s="80" t="s">
        <v>80</v>
      </c>
      <c r="C28" s="87" t="s">
        <v>81</v>
      </c>
      <c r="D28" s="89" t="s">
        <v>82</v>
      </c>
    </row>
    <row r="29" spans="1:4" ht="25.5" x14ac:dyDescent="0.25">
      <c r="A29" s="49" t="str">
        <f t="shared" ca="1" si="0"/>
        <v>LIGNE C : Montant total des ressources EXTERNES (hors Fonds mondial)</v>
      </c>
      <c r="B29" s="80" t="s">
        <v>83</v>
      </c>
      <c r="C29" s="87" t="s">
        <v>84</v>
      </c>
      <c r="D29" s="89" t="s">
        <v>85</v>
      </c>
    </row>
    <row r="30" spans="1:4" ht="25.5" x14ac:dyDescent="0.25">
      <c r="A30" s="49" t="str">
        <f t="shared" ca="1" si="0"/>
        <v xml:space="preserve">Section D : Ressources externes antérieures, actuelles et prévisionnelles (Fonds mondial)  </v>
      </c>
      <c r="B30" s="80" t="s">
        <v>86</v>
      </c>
      <c r="C30" s="87" t="s">
        <v>87</v>
      </c>
      <c r="D30" s="89" t="s">
        <v>88</v>
      </c>
    </row>
    <row r="31" spans="1:4" ht="25.5" x14ac:dyDescent="0.25">
      <c r="A31" s="49" t="str">
        <f t="shared" ca="1" si="0"/>
        <v>LIGNE D : Montant total des ressources EXTERNES (Fonds mondial)</v>
      </c>
      <c r="B31" s="80" t="s">
        <v>89</v>
      </c>
      <c r="C31" s="87" t="s">
        <v>90</v>
      </c>
      <c r="D31" s="89" t="s">
        <v>91</v>
      </c>
    </row>
    <row r="32" spans="1:4" x14ac:dyDescent="0.25">
      <c r="A32" s="49" t="str">
        <f t="shared" ca="1" si="0"/>
        <v xml:space="preserve">LIGNE E : Montant total des ressources prévisionnelles </v>
      </c>
      <c r="B32" s="80" t="s">
        <v>92</v>
      </c>
      <c r="C32" s="87" t="s">
        <v>93</v>
      </c>
      <c r="D32" s="89" t="s">
        <v>94</v>
      </c>
    </row>
    <row r="33" spans="1:4" ht="25.5" x14ac:dyDescent="0.25">
      <c r="A33" s="49" t="str">
        <f t="shared" ca="1" si="0"/>
        <v>LIGNE F : Montant total du déficit de financement prévisionnel</v>
      </c>
      <c r="B33" s="80" t="s">
        <v>95</v>
      </c>
      <c r="C33" s="87" t="s">
        <v>96</v>
      </c>
      <c r="D33" s="90" t="s">
        <v>97</v>
      </c>
    </row>
    <row r="34" spans="1:4" x14ac:dyDescent="0.25">
      <c r="A34" s="49" t="str">
        <f t="shared" ca="1" si="0"/>
        <v>LIGNE G : Montant total de la demande de financement</v>
      </c>
      <c r="B34" s="80" t="s">
        <v>98</v>
      </c>
      <c r="C34" s="87" t="s">
        <v>99</v>
      </c>
      <c r="D34" s="89" t="s">
        <v>100</v>
      </c>
    </row>
    <row r="35" spans="1:4" ht="25.5" x14ac:dyDescent="0.25">
      <c r="A35" s="49" t="str">
        <f t="shared" ref="A35:A66" ca="1" si="1">OFFSET($B35,0,LangOffset,1,1)</f>
        <v xml:space="preserve">LIGNE H : Montant total du déficit de financement restant à couvrir </v>
      </c>
      <c r="B35" s="80" t="s">
        <v>101</v>
      </c>
      <c r="C35" s="87" t="s">
        <v>102</v>
      </c>
      <c r="D35" s="90" t="s">
        <v>103</v>
      </c>
    </row>
    <row r="36" spans="1:4" x14ac:dyDescent="0.25">
      <c r="A36" s="49" t="str">
        <f t="shared" ca="1" si="1"/>
        <v>Titre : Niveau de gouvernement</v>
      </c>
      <c r="B36" s="80" t="s">
        <v>104</v>
      </c>
      <c r="C36" s="87" t="s">
        <v>105</v>
      </c>
      <c r="D36" s="89" t="s">
        <v>106</v>
      </c>
    </row>
    <row r="37" spans="1:4" x14ac:dyDescent="0.25">
      <c r="A37" s="49" t="str">
        <f t="shared" ca="1" si="1"/>
        <v>Titre : Taux de change</v>
      </c>
      <c r="B37" s="80" t="s">
        <v>47</v>
      </c>
      <c r="C37" s="87" t="s">
        <v>48</v>
      </c>
      <c r="D37" s="89" t="s">
        <v>107</v>
      </c>
    </row>
    <row r="38" spans="1:4" x14ac:dyDescent="0.25">
      <c r="A38" s="49" t="str">
        <f t="shared" ca="1" si="1"/>
        <v>Source nationale I1 : Prêts</v>
      </c>
      <c r="B38" s="80" t="s">
        <v>108</v>
      </c>
      <c r="C38" s="87" t="s">
        <v>109</v>
      </c>
      <c r="D38" s="89" t="s">
        <v>110</v>
      </c>
    </row>
    <row r="39" spans="1:4" s="43" customFormat="1" x14ac:dyDescent="0.25">
      <c r="A39" s="49" t="str">
        <f t="shared" ca="1" si="1"/>
        <v>Source nationale I2 : Allégement de la dette</v>
      </c>
      <c r="B39" s="80" t="s">
        <v>111</v>
      </c>
      <c r="C39" s="87" t="s">
        <v>112</v>
      </c>
      <c r="D39" s="89" t="s">
        <v>113</v>
      </c>
    </row>
    <row r="40" spans="1:4" ht="25.5" x14ac:dyDescent="0.25">
      <c r="A40" s="49" t="str">
        <f t="shared" ca="1" si="1"/>
        <v>Source nationale I3 : Ressources publiques de financement</v>
      </c>
      <c r="B40" s="80" t="s">
        <v>114</v>
      </c>
      <c r="C40" s="87" t="s">
        <v>115</v>
      </c>
      <c r="D40" s="90" t="s">
        <v>116</v>
      </c>
    </row>
    <row r="41" spans="1:4" ht="25.5" x14ac:dyDescent="0.25">
      <c r="A41" s="49" t="str">
        <f t="shared" ca="1" si="1"/>
        <v>Source nationale I4 : Sécurité sociale</v>
      </c>
      <c r="B41" s="80" t="s">
        <v>117</v>
      </c>
      <c r="C41" s="87" t="s">
        <v>118</v>
      </c>
      <c r="D41" s="90" t="s">
        <v>119</v>
      </c>
    </row>
    <row r="42" spans="1:4" x14ac:dyDescent="0.25">
      <c r="A42" s="49" t="str">
        <f t="shared" ca="1" si="1"/>
        <v>LIGNE I : Montant total des dépenses publiques de santé</v>
      </c>
      <c r="B42" s="80" t="s">
        <v>120</v>
      </c>
      <c r="C42" s="87" t="s">
        <v>121</v>
      </c>
      <c r="D42" s="89" t="s">
        <v>122</v>
      </c>
    </row>
    <row r="43" spans="1:4" ht="25.5" x14ac:dyDescent="0.25">
      <c r="A43" s="49" t="str">
        <f t="shared" ca="1" si="1"/>
        <v>LIGNE J : Part de la santé dans les dépenses publiques (en %)</v>
      </c>
      <c r="B43" s="80" t="s">
        <v>123</v>
      </c>
      <c r="C43" s="87" t="s">
        <v>124</v>
      </c>
      <c r="D43" s="89" t="s">
        <v>125</v>
      </c>
    </row>
    <row r="44" spans="1:4" ht="38.25" x14ac:dyDescent="0.25">
      <c r="A44" s="49" t="str">
        <f t="shared" ca="1" si="1"/>
        <v>LIGNE K : Montant total des engagements publics en faveur de systèmes résistants et pérennes pour la santé (SRPS)</v>
      </c>
      <c r="B44" s="81" t="s">
        <v>126</v>
      </c>
      <c r="C44" s="87" t="s">
        <v>127</v>
      </c>
      <c r="D44" s="90" t="s">
        <v>128</v>
      </c>
    </row>
    <row r="45" spans="1:4" ht="38.25" x14ac:dyDescent="0.25">
      <c r="A45" s="49" t="str">
        <f t="shared" ca="1" si="1"/>
        <v>Analyse détaillée des déficits de financement fondée sur les modules du Fonds mondial</v>
      </c>
      <c r="B45" s="80" t="s">
        <v>129</v>
      </c>
      <c r="C45" s="87" t="s">
        <v>130</v>
      </c>
      <c r="D45" s="89" t="s">
        <v>131</v>
      </c>
    </row>
    <row r="46" spans="1:4" ht="51" x14ac:dyDescent="0.25">
      <c r="A46" s="49" t="str">
        <f t="shared" ca="1" si="1"/>
        <v>Analyse détaillée des déficits de financement fondée sur les catégories de coûts du plan stratégique national</v>
      </c>
      <c r="B46" s="80" t="s">
        <v>132</v>
      </c>
      <c r="C46" s="87" t="s">
        <v>133</v>
      </c>
      <c r="D46" s="89" t="s">
        <v>134</v>
      </c>
    </row>
    <row r="47" spans="1:4" ht="25.5" x14ac:dyDescent="0.25">
      <c r="A47" s="49" t="str">
        <f t="shared" ca="1" si="1"/>
        <v>A. Tous les candidats sont tenus de remplir :</v>
      </c>
      <c r="B47" s="80" t="s">
        <v>135</v>
      </c>
      <c r="C47" s="87" t="s">
        <v>136</v>
      </c>
      <c r="D47" s="90" t="s">
        <v>137</v>
      </c>
    </row>
    <row r="48" spans="1:4" ht="178.5" x14ac:dyDescent="0.25">
      <c r="A48" s="49" t="str">
        <f t="shared" ca="1" si="1"/>
        <v>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v>
      </c>
      <c r="B48" s="80" t="s">
        <v>138</v>
      </c>
      <c r="C48" s="87" t="s">
        <v>139</v>
      </c>
      <c r="D48" s="90" t="s">
        <v>140</v>
      </c>
    </row>
    <row r="49" spans="1:4" ht="76.5" x14ac:dyDescent="0.25">
      <c r="A49" s="49" t="str">
        <f t="shared" ca="1" si="1"/>
        <v>2) La feuille de calcul « Dépenses publiques de santé » comprenant les engagements spécifiques des pouvoirs publics en matière de renforcement des systèmes de santé qui donneront accès à l'incitation au cofinancement du Fonds mondial.</v>
      </c>
      <c r="B49" s="80" t="s">
        <v>141</v>
      </c>
      <c r="C49" s="87" t="s">
        <v>142</v>
      </c>
      <c r="D49" s="90" t="s">
        <v>143</v>
      </c>
    </row>
    <row r="50" spans="1:4" ht="255" x14ac:dyDescent="0.25">
      <c r="A50" s="49" t="str">
        <f t="shared" ca="1" si="1"/>
        <v>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v>
      </c>
      <c r="B50" s="80" t="s">
        <v>144</v>
      </c>
      <c r="C50" s="87" t="s">
        <v>145</v>
      </c>
      <c r="D50" s="90" t="s">
        <v>146</v>
      </c>
    </row>
    <row r="51" spans="1:4" ht="89.25" x14ac:dyDescent="0.25">
      <c r="A51" s="49" t="str">
        <f t="shared" ca="1" si="1"/>
        <v>C. Sources des données : Indiquer dans la cellule correspondante de la dernière colonne la ou les source(s) des données ainsi que les éventuels commentaires sur le fondement des estimations. Les documents-sources pertinents doivent être soumis avec la demande de financement.</v>
      </c>
      <c r="B51" s="80" t="s">
        <v>147</v>
      </c>
      <c r="C51" s="87" t="s">
        <v>148</v>
      </c>
      <c r="D51" s="90" t="s">
        <v>149</v>
      </c>
    </row>
    <row r="52" spans="1:4" ht="25.5" x14ac:dyDescent="0.25">
      <c r="A52" s="49" t="str">
        <f t="shared" ca="1" si="1"/>
        <v>Sélectionner le nom du pays candidat dans le menu déroulant.</v>
      </c>
      <c r="B52" s="80" t="s">
        <v>150</v>
      </c>
      <c r="C52" s="87" t="s">
        <v>151</v>
      </c>
      <c r="D52" s="90" t="s">
        <v>152</v>
      </c>
    </row>
    <row r="53" spans="1:4" ht="25.5" x14ac:dyDescent="0.25">
      <c r="A53" s="49" t="str">
        <f t="shared" ca="1" si="1"/>
        <v>Sélectionner le cycle financier du pays dans le menu déroulant.</v>
      </c>
      <c r="B53" s="80" t="s">
        <v>153</v>
      </c>
      <c r="C53" s="87" t="s">
        <v>154</v>
      </c>
      <c r="D53" s="90" t="s">
        <v>155</v>
      </c>
    </row>
    <row r="54" spans="1:4" ht="63.75" x14ac:dyDescent="0.25">
      <c r="A54" s="49" t="str">
        <f t="shared" ca="1" si="1"/>
        <v>Sélectionner la devise (dollar US ou euro) dans laquelle les données sont présentées. La devise utilisée doit être la même que celle employée dans la demande de financement soumise au Fonds mondial.</v>
      </c>
      <c r="B54" s="80" t="s">
        <v>156</v>
      </c>
      <c r="C54" s="87" t="s">
        <v>157</v>
      </c>
      <c r="D54" s="90" t="s">
        <v>158</v>
      </c>
    </row>
    <row r="55" spans="1:4" ht="51" x14ac:dyDescent="0.25">
      <c r="A55" s="49" t="str">
        <f t="shared" ca="1" si="1"/>
        <v>Pour chaque composante, sélectionner l'exercice correspondant au début de la période de mise en œuvre de la demande de financement.</v>
      </c>
      <c r="B55" s="80" t="s">
        <v>159</v>
      </c>
      <c r="C55" s="87" t="s">
        <v>160</v>
      </c>
      <c r="D55" s="89" t="s">
        <v>161</v>
      </c>
    </row>
    <row r="56" spans="1:4" ht="51" x14ac:dyDescent="0.25">
      <c r="A56" s="49" t="str">
        <f t="shared" ca="1" si="1"/>
        <v>Pour chaque composante, sélectionner l'exercice correspondant à la fin de la période de mise en œuvre de la demande de financement.</v>
      </c>
      <c r="B56" s="80" t="s">
        <v>162</v>
      </c>
      <c r="C56" s="87" t="s">
        <v>163</v>
      </c>
      <c r="D56" s="89" t="s">
        <v>164</v>
      </c>
    </row>
    <row r="57" spans="1:4" ht="51" x14ac:dyDescent="0.25">
      <c r="A57" s="49" t="str">
        <f t="shared" ca="1" si="1"/>
        <v>Pour chaque composante, sélectionner « Oui » si le financement est demandé au Fonds mondial dans le cadre de la soumission en cours ou « Non » dans le cas contraire.</v>
      </c>
      <c r="B57" s="80" t="s">
        <v>165</v>
      </c>
      <c r="C57" s="87" t="s">
        <v>166</v>
      </c>
      <c r="D57" s="89" t="s">
        <v>167</v>
      </c>
    </row>
    <row r="58" spans="1:4" ht="114.75" x14ac:dyDescent="0.25">
      <c r="A58" s="49" t="str">
        <f t="shared" ca="1" si="1"/>
        <v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v>
      </c>
      <c r="B58" s="80" t="s">
        <v>168</v>
      </c>
      <c r="C58" s="87" t="s">
        <v>169</v>
      </c>
      <c r="D58" s="90" t="s">
        <v>170</v>
      </c>
    </row>
    <row r="59" spans="1:4" ht="51" x14ac:dyDescent="0.25">
      <c r="A59" s="49" t="str">
        <f t="shared" ca="1" si="1"/>
        <v>Saisir le taux de change annuel utilisé pour convertir la devise locale dans la devise de présentation (unités de monnaie locale par dollars US/euros).</v>
      </c>
      <c r="B59" s="80" t="s">
        <v>171</v>
      </c>
      <c r="C59" s="87" t="s">
        <v>172</v>
      </c>
      <c r="D59" s="90" t="s">
        <v>173</v>
      </c>
    </row>
    <row r="60" spans="1:4" ht="76.5" x14ac:dyDescent="0.25">
      <c r="A60" s="49" t="str">
        <f t="shared" ca="1" si="1"/>
        <v>Indiquer les montants annuels requis pour financer le plan stratégique national. Les montants annuels doivent être basés sur les plans nationaux de lutte globale contre les maladies.</v>
      </c>
      <c r="B60" s="80" t="s">
        <v>174</v>
      </c>
      <c r="C60" s="87" t="s">
        <v>175</v>
      </c>
      <c r="D60" s="90" t="s">
        <v>176</v>
      </c>
    </row>
    <row r="61" spans="1:4" ht="102" x14ac:dyDescent="0.25">
      <c r="A61" s="49" t="str">
        <f t="shared" ca="1" si="1"/>
        <v>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v>
      </c>
      <c r="B61" s="80" t="s">
        <v>177</v>
      </c>
      <c r="C61" s="87" t="s">
        <v>178</v>
      </c>
      <c r="D61" s="90" t="s">
        <v>179</v>
      </c>
    </row>
    <row r="62" spans="1:4" ht="89.25" x14ac:dyDescent="0.25">
      <c r="A62" s="49" t="str">
        <f t="shared" ca="1" si="1"/>
        <v>Saisir les montants annuels levés par les pouvoirs publics grâce aux revenus dégagés par l'allégement de la dette et réservés au plan stratégique national au cours a) des années de mise en œuvre de la demande de financement et b) des trois années précédentes.</v>
      </c>
      <c r="B62" s="80" t="s">
        <v>180</v>
      </c>
      <c r="C62" s="87" t="s">
        <v>181</v>
      </c>
      <c r="D62" s="90" t="s">
        <v>182</v>
      </c>
    </row>
    <row r="63" spans="1:4" ht="76.5" x14ac:dyDescent="0.25">
      <c r="A63" s="49" t="str">
        <f t="shared" ca="1" si="1"/>
        <v>Saisir les montants annuels issus des recettes publiques consacrés à la mise en œuvre du plan stratégique national au cours a) des années de mise en œuvre de la demande de financement et b) des trois années précédentes.</v>
      </c>
      <c r="B63" s="80" t="s">
        <v>183</v>
      </c>
      <c r="C63" s="87" t="s">
        <v>184</v>
      </c>
      <c r="D63" s="90" t="s">
        <v>185</v>
      </c>
    </row>
    <row r="64" spans="1:4" ht="89.25" x14ac:dyDescent="0.25">
      <c r="A64" s="49" t="str">
        <f t="shared" ca="1" si="1"/>
        <v>Saisir les montants annuels provenant des mécanismes de sécurité sociale alloués à la mise en œuvre du plan stratégique national au cours a) des années de mise en œuvre de la demande de financement et b) des trois années précédentes.</v>
      </c>
      <c r="B64" s="80" t="s">
        <v>186</v>
      </c>
      <c r="C64" s="87" t="s">
        <v>187</v>
      </c>
      <c r="D64" s="90" t="s">
        <v>188</v>
      </c>
    </row>
    <row r="65" spans="1:44" ht="76.5" x14ac:dyDescent="0.25">
      <c r="A65" s="49" t="str">
        <f t="shared" ca="1" si="1"/>
        <v>Saisir les montants annuels provenant du secteur privé national alloués à la mise en œuvre du plan stratégique national au cours a) des années de mise en œuvre de la demande de financement et b) des trois années précédentes.</v>
      </c>
      <c r="B65" s="80" t="s">
        <v>189</v>
      </c>
      <c r="C65" s="87" t="s">
        <v>190</v>
      </c>
      <c r="D65" s="90" t="s">
        <v>191</v>
      </c>
    </row>
    <row r="66" spans="1:44" ht="38.25" x14ac:dyDescent="0.25">
      <c r="A66" s="49" t="str">
        <f t="shared" ca="1" si="1"/>
        <v>Chaque cellule calcule automatiquement le montant annuel total des ressources nationales (lignes B1-B5).</v>
      </c>
      <c r="B66" s="80" t="s">
        <v>192</v>
      </c>
      <c r="C66" s="87" t="s">
        <v>193</v>
      </c>
      <c r="D66" s="90" t="s">
        <v>194</v>
      </c>
    </row>
    <row r="67" spans="1:44" ht="114.75" x14ac:dyDescent="0.25">
      <c r="A67" s="49" t="str">
        <f t="shared" ref="A67:A98" ca="1" si="2">OFFSET($B67,0,LangOffset,1,1)</f>
        <v>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v>
      </c>
      <c r="B67" s="80" t="s">
        <v>195</v>
      </c>
      <c r="C67" s="87" t="s">
        <v>196</v>
      </c>
      <c r="D67" s="90" t="s">
        <v>197</v>
      </c>
    </row>
    <row r="68" spans="1:44" ht="165.75" x14ac:dyDescent="0.25">
      <c r="A68" s="49" t="str">
        <f t="shared" ca="1" si="2"/>
        <v>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v>
      </c>
      <c r="B68" s="80" t="s">
        <v>198</v>
      </c>
      <c r="C68" s="87" t="s">
        <v>199</v>
      </c>
      <c r="D68" s="90" t="s">
        <v>200</v>
      </c>
    </row>
    <row r="69" spans="1:44" ht="76.5" x14ac:dyDescent="0.25">
      <c r="A69" s="49" t="str">
        <f t="shared" ca="1" si="2"/>
        <v>La ligne E calcule automatiquement le total des montants annuels des ressources prévisionnelles allouées au plan stratégique national (lignes B+C+D) pour les années de mise en œuvre de la demande de financement.</v>
      </c>
      <c r="B69" s="80" t="s">
        <v>201</v>
      </c>
      <c r="C69" s="87" t="s">
        <v>202</v>
      </c>
      <c r="D69" s="90" t="s">
        <v>203</v>
      </c>
    </row>
    <row r="70" spans="1:44" ht="89.25" x14ac:dyDescent="0.25">
      <c r="A70" s="49" t="str">
        <f t="shared" ca="1" si="2"/>
        <v xml:space="preserve">La ligne F calcule automatiquement le déficit annuel de financement en déduisant les ressources annuelles prévisionnelles (ligne E) du besoin annuel de financement (ligne A) pour les années de mise en œuvre de la demande de financement. </v>
      </c>
      <c r="B70" s="80" t="s">
        <v>204</v>
      </c>
      <c r="C70" s="87" t="s">
        <v>205</v>
      </c>
      <c r="D70" s="90" t="s">
        <v>206</v>
      </c>
    </row>
    <row r="71" spans="1:44" ht="51" x14ac:dyDescent="0.25">
      <c r="A71" s="49" t="str">
        <f t="shared" ca="1" si="2"/>
        <v>Saisir le montant du financement annuel demandé au Fonds mondial. Le total ne doit pas dépasser la somme allouée communiquée au pays.</v>
      </c>
      <c r="B71" s="80" t="s">
        <v>207</v>
      </c>
      <c r="C71" s="87" t="s">
        <v>208</v>
      </c>
      <c r="D71" s="89" t="s">
        <v>209</v>
      </c>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row>
    <row r="72" spans="1:44" ht="102" x14ac:dyDescent="0.25">
      <c r="A72" s="49" t="str">
        <f t="shared" ca="1" si="2"/>
        <v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v>
      </c>
      <c r="B72" s="80" t="s">
        <v>210</v>
      </c>
      <c r="C72" s="87" t="s">
        <v>211</v>
      </c>
      <c r="D72" s="89" t="s">
        <v>212</v>
      </c>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row>
    <row r="73" spans="1:44" s="42" customFormat="1" ht="76.5" x14ac:dyDescent="0.25">
      <c r="A73" s="49" t="str">
        <f t="shared" ca="1" si="2"/>
        <v>À l’aide du menu déroulant, indiquer si les données communiquées sur les dépenses publiques de santé concernent uniquement des entités publiques centrales ou si elles incluent également les dépenses de santé des autorités infranationales.</v>
      </c>
      <c r="B73" s="80" t="s">
        <v>213</v>
      </c>
      <c r="C73" s="87" t="s">
        <v>214</v>
      </c>
      <c r="D73" s="89" t="s">
        <v>215</v>
      </c>
    </row>
    <row r="74" spans="1:44" s="42" customFormat="1" ht="51" x14ac:dyDescent="0.25">
      <c r="A74" s="49" t="str">
        <f t="shared" ca="1" si="2"/>
        <v>Saisir le taux de change annuel utilisé pour convertir la devise locale dans la devise de présentation (unités de monnaie locale par dollars US/euros).</v>
      </c>
      <c r="B74" s="80" t="s">
        <v>171</v>
      </c>
      <c r="C74" s="87" t="s">
        <v>172</v>
      </c>
      <c r="D74" s="89" t="s">
        <v>216</v>
      </c>
    </row>
    <row r="75" spans="1:44" s="42" customFormat="1" ht="89.25" x14ac:dyDescent="0.25">
      <c r="A75" s="49" t="str">
        <f t="shared" ca="1" si="2"/>
        <v>Saisir les montants annuels levés par les pouvoirs publics grâce à des prêts auprès de sources externes ou de créanciers privés en faveur des dépenses de santé au cours a) des années de mise en œuvre de la demande de financement et b) des quatre années précédentes.</v>
      </c>
      <c r="B75" s="80" t="s">
        <v>217</v>
      </c>
      <c r="C75" s="87" t="s">
        <v>218</v>
      </c>
      <c r="D75" s="89" t="s">
        <v>219</v>
      </c>
    </row>
    <row r="76" spans="1:44" s="42" customFormat="1" ht="76.5" x14ac:dyDescent="0.25">
      <c r="A76" s="49" t="str">
        <f t="shared" ca="1" si="2"/>
        <v>Saisir les montants annuels levés par les pouvoirs publics grâce aux revenus dégagés par l'allégement de la dette en faveur des dépenses de santé au cours a) des années de mise en œuvre de la demande de financement et b) des trois années précédentes.</v>
      </c>
      <c r="B76" s="80" t="s">
        <v>220</v>
      </c>
      <c r="C76" s="87" t="s">
        <v>221</v>
      </c>
      <c r="D76" s="89" t="s">
        <v>222</v>
      </c>
    </row>
    <row r="77" spans="1:44" ht="76.5" x14ac:dyDescent="0.25">
      <c r="A77" s="49" t="str">
        <f t="shared" ca="1" si="2"/>
        <v>Saisir les montants annuels provenant des recettes publiques alloués aux dépenses de santé au cours a) des années de mise en œuvre de la demande de financement et b) des trois années précédentes.</v>
      </c>
      <c r="B77" s="80" t="s">
        <v>223</v>
      </c>
      <c r="C77" s="87" t="s">
        <v>224</v>
      </c>
      <c r="D77" s="89" t="s">
        <v>225</v>
      </c>
    </row>
    <row r="78" spans="1:44" ht="63.75" x14ac:dyDescent="0.25">
      <c r="A78" s="49" t="str">
        <f t="shared" ca="1" si="2"/>
        <v>Saisir les montants annuels provenant des mécanismes de sécurité sociale alloués aux dépenses de santé au cours a) des années de mise en œuvre de la demande de financement et b) des trois années précédentes.</v>
      </c>
      <c r="B78" s="80" t="s">
        <v>226</v>
      </c>
      <c r="C78" s="87" t="s">
        <v>227</v>
      </c>
      <c r="D78" s="89" t="s">
        <v>228</v>
      </c>
    </row>
    <row r="79" spans="1:44" ht="38.25" x14ac:dyDescent="0.25">
      <c r="A79" s="49" t="str">
        <f t="shared" ca="1" si="2"/>
        <v>Chaque cellule calcule automatiquement les totaux annuels des dépenses publiques de santé.</v>
      </c>
      <c r="B79" s="80" t="s">
        <v>229</v>
      </c>
      <c r="C79" s="87" t="s">
        <v>230</v>
      </c>
      <c r="D79" s="89" t="s">
        <v>231</v>
      </c>
    </row>
    <row r="80" spans="1:44" ht="25.5" x14ac:dyDescent="0.25">
      <c r="A80" s="49" t="str">
        <f t="shared" ca="1" si="2"/>
        <v>Saisir la part annuelle de la santé dans les dépenses publiques.</v>
      </c>
      <c r="B80" s="80" t="s">
        <v>232</v>
      </c>
      <c r="C80" s="87" t="s">
        <v>233</v>
      </c>
      <c r="D80" s="89" t="s">
        <v>234</v>
      </c>
    </row>
    <row r="81" spans="1:4" ht="127.5" x14ac:dyDescent="0.25">
      <c r="A81" s="49" t="str">
        <f t="shared" ca="1" si="2"/>
        <v>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v>
      </c>
      <c r="B81" s="80" t="s">
        <v>235</v>
      </c>
      <c r="C81" s="87" t="s">
        <v>236</v>
      </c>
      <c r="D81" s="91" t="s">
        <v>237</v>
      </c>
    </row>
    <row r="82" spans="1:4" ht="204" x14ac:dyDescent="0.25">
      <c r="A82" s="49" t="str">
        <f t="shared" ca="1" si="2"/>
        <v>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v>
      </c>
      <c r="B82" s="80" t="s">
        <v>238</v>
      </c>
      <c r="C82" s="87" t="s">
        <v>239</v>
      </c>
      <c r="D82" s="89" t="s">
        <v>240</v>
      </c>
    </row>
    <row r="83" spans="1:4" ht="127.5" x14ac:dyDescent="0.25">
      <c r="A83" s="49" t="str">
        <f t="shared" ca="1" si="2"/>
        <v>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v>
      </c>
      <c r="B83" s="80" t="s">
        <v>241</v>
      </c>
      <c r="C83" s="87" t="s">
        <v>242</v>
      </c>
      <c r="D83" s="89" t="s">
        <v>243</v>
      </c>
    </row>
    <row r="84" spans="1:4" ht="38.25" x14ac:dyDescent="0.25">
      <c r="A84" s="49" t="str">
        <f t="shared" ca="1" si="2"/>
        <v>Lire attentivement la fiche d'instructions avant de remplir ce formulaire.</v>
      </c>
      <c r="B84" s="80" t="s">
        <v>244</v>
      </c>
      <c r="C84" s="87" t="s">
        <v>245</v>
      </c>
      <c r="D84" s="89" t="s">
        <v>246</v>
      </c>
    </row>
    <row r="85" spans="1:4" x14ac:dyDescent="0.25">
      <c r="A85" s="49" t="str">
        <f t="shared" ca="1" si="2"/>
        <v>Composante</v>
      </c>
      <c r="B85" s="80" t="s">
        <v>247</v>
      </c>
      <c r="C85" s="87" t="s">
        <v>248</v>
      </c>
      <c r="D85" s="89" t="s">
        <v>249</v>
      </c>
    </row>
    <row r="86" spans="1:4" ht="25.5" x14ac:dyDescent="0.25">
      <c r="A86" s="49" t="str">
        <f t="shared" ca="1" si="2"/>
        <v>Exercice financier de début de la période de mise en œuvre</v>
      </c>
      <c r="B86" s="80" t="s">
        <v>35</v>
      </c>
      <c r="C86" s="87" t="s">
        <v>36</v>
      </c>
      <c r="D86" s="89" t="s">
        <v>37</v>
      </c>
    </row>
    <row r="87" spans="1:4" ht="25.5" x14ac:dyDescent="0.25">
      <c r="A87" s="49" t="str">
        <f t="shared" ca="1" si="2"/>
        <v>Exercice financier de fin de la période de mise en œuvre</v>
      </c>
      <c r="B87" s="80" t="s">
        <v>38</v>
      </c>
      <c r="C87" s="87" t="s">
        <v>39</v>
      </c>
      <c r="D87" s="89" t="s">
        <v>40</v>
      </c>
    </row>
    <row r="88" spans="1:4" ht="25.5" x14ac:dyDescent="0.25">
      <c r="A88" s="49" t="str">
        <f t="shared" ca="1" si="2"/>
        <v>La demande de financement en cours concerne un programme :</v>
      </c>
      <c r="B88" s="80" t="s">
        <v>250</v>
      </c>
      <c r="C88" s="87" t="s">
        <v>251</v>
      </c>
      <c r="D88" s="89" t="s">
        <v>252</v>
      </c>
    </row>
    <row r="89" spans="1:4" ht="25.5" x14ac:dyDescent="0.25">
      <c r="A89" s="49" t="str">
        <f t="shared" ca="1" si="2"/>
        <v>Détail du déficit de financement fondé sur :</v>
      </c>
      <c r="B89" s="80" t="s">
        <v>44</v>
      </c>
      <c r="C89" s="87" t="s">
        <v>45</v>
      </c>
      <c r="D89" s="89" t="s">
        <v>46</v>
      </c>
    </row>
    <row r="90" spans="1:4" x14ac:dyDescent="0.25">
      <c r="A90" s="49" t="str">
        <f t="shared" ca="1" si="2"/>
        <v>VIH/sida</v>
      </c>
      <c r="B90" s="80" t="s">
        <v>253</v>
      </c>
      <c r="C90" s="87" t="s">
        <v>254</v>
      </c>
      <c r="D90" s="89" t="s">
        <v>255</v>
      </c>
    </row>
    <row r="91" spans="1:4" x14ac:dyDescent="0.25">
      <c r="A91" s="49" t="str">
        <f t="shared" ca="1" si="2"/>
        <v>Tuberculose</v>
      </c>
      <c r="B91" s="80" t="s">
        <v>256</v>
      </c>
      <c r="C91" s="87" t="s">
        <v>257</v>
      </c>
      <c r="D91" s="89" t="s">
        <v>258</v>
      </c>
    </row>
    <row r="92" spans="1:4" x14ac:dyDescent="0.25">
      <c r="A92" s="49" t="str">
        <f t="shared" ca="1" si="2"/>
        <v>Paludisme</v>
      </c>
      <c r="B92" s="80" t="s">
        <v>259</v>
      </c>
      <c r="C92" s="87" t="s">
        <v>260</v>
      </c>
      <c r="D92" s="89" t="s">
        <v>259</v>
      </c>
    </row>
    <row r="93" spans="1:4" ht="25.5" x14ac:dyDescent="0.25">
      <c r="A93" s="49" t="str">
        <f t="shared" ca="1" si="2"/>
        <v>Aperçu des déficits de financement</v>
      </c>
      <c r="B93" s="80" t="s">
        <v>261</v>
      </c>
      <c r="C93" s="87" t="s">
        <v>262</v>
      </c>
      <c r="D93" s="89" t="s">
        <v>263</v>
      </c>
    </row>
    <row r="94" spans="1:4" x14ac:dyDescent="0.25">
      <c r="A94" s="49" t="str">
        <f t="shared" ca="1" si="2"/>
        <v>Exercice financier</v>
      </c>
      <c r="B94" s="80" t="s">
        <v>264</v>
      </c>
      <c r="C94" s="87" t="s">
        <v>265</v>
      </c>
      <c r="D94" s="89" t="s">
        <v>266</v>
      </c>
    </row>
    <row r="95" spans="1:4" x14ac:dyDescent="0.25">
      <c r="A95" s="49" t="str">
        <f t="shared" ca="1" si="2"/>
        <v>Exercice financier (précisé)</v>
      </c>
      <c r="B95" s="80" t="s">
        <v>267</v>
      </c>
      <c r="C95" s="87" t="s">
        <v>268</v>
      </c>
      <c r="D95" s="89" t="s">
        <v>269</v>
      </c>
    </row>
    <row r="96" spans="1:4" ht="25.5" x14ac:dyDescent="0.25">
      <c r="A96" s="49" t="str">
        <f t="shared" ca="1" si="2"/>
        <v>Taux de change (unités de monnaie locale par dollars US/euros)</v>
      </c>
      <c r="B96" s="80" t="s">
        <v>270</v>
      </c>
      <c r="C96" s="87" t="s">
        <v>271</v>
      </c>
      <c r="D96" s="89" t="s">
        <v>272</v>
      </c>
    </row>
    <row r="97" spans="1:4" ht="51" x14ac:dyDescent="0.25">
      <c r="A97" s="49" t="str">
        <f t="shared" ca="1" si="2"/>
        <v>LIGNE A : Total des besoins de financement au titre du plan stratégique national (fournir les montants annuels)</v>
      </c>
      <c r="B97" s="80" t="s">
        <v>273</v>
      </c>
      <c r="C97" s="87" t="s">
        <v>274</v>
      </c>
      <c r="D97" s="89" t="s">
        <v>275</v>
      </c>
    </row>
    <row r="98" spans="1:4" ht="51" x14ac:dyDescent="0.25">
      <c r="A98" s="49" t="str">
        <f t="shared" ca="1" si="2"/>
        <v>LIGNES B, C et D : Ressources antérieures, actuelles et prévisionnelles requises pour répondre aux besoins de financement du plan stratégique national</v>
      </c>
      <c r="B98" s="80" t="s">
        <v>276</v>
      </c>
      <c r="C98" s="87" t="s">
        <v>277</v>
      </c>
      <c r="D98" s="89" t="s">
        <v>278</v>
      </c>
    </row>
    <row r="99" spans="1:4" x14ac:dyDescent="0.25">
      <c r="A99" s="49" t="str">
        <f t="shared" ref="A99:A130" ca="1" si="3">OFFSET($B99,0,LangOffset,1,1)</f>
        <v>Source nationale B1 : Prêts</v>
      </c>
      <c r="B99" s="80" t="s">
        <v>279</v>
      </c>
      <c r="C99" s="87" t="s">
        <v>280</v>
      </c>
      <c r="D99" s="89" t="s">
        <v>64</v>
      </c>
    </row>
    <row r="100" spans="1:4" x14ac:dyDescent="0.25">
      <c r="A100" s="49" t="str">
        <f t="shared" ca="1" si="3"/>
        <v>Source nationale B2 : Allégement de la dette</v>
      </c>
      <c r="B100" s="80" t="s">
        <v>281</v>
      </c>
      <c r="C100" s="87" t="s">
        <v>282</v>
      </c>
      <c r="D100" s="89" t="s">
        <v>67</v>
      </c>
    </row>
    <row r="101" spans="1:4" ht="25.5" x14ac:dyDescent="0.25">
      <c r="A101" s="49" t="str">
        <f t="shared" ca="1" si="3"/>
        <v>Source nationale B3 : Recettes publiques</v>
      </c>
      <c r="B101" s="80" t="s">
        <v>283</v>
      </c>
      <c r="C101" s="87" t="s">
        <v>284</v>
      </c>
      <c r="D101" s="89" t="s">
        <v>70</v>
      </c>
    </row>
    <row r="102" spans="1:4" ht="25.5" x14ac:dyDescent="0.25">
      <c r="A102" s="49" t="str">
        <f t="shared" ca="1" si="3"/>
        <v>Source nationale B4 : Sécurité sociale</v>
      </c>
      <c r="B102" s="80" t="s">
        <v>285</v>
      </c>
      <c r="C102" s="87" t="s">
        <v>72</v>
      </c>
      <c r="D102" s="89" t="s">
        <v>286</v>
      </c>
    </row>
    <row r="103" spans="1:4" ht="25.5" x14ac:dyDescent="0.25">
      <c r="A103" s="49" t="str">
        <f t="shared" ca="1" si="3"/>
        <v>Source nationale B5 : Contributions du secteur privé (national)</v>
      </c>
      <c r="B103" s="80" t="s">
        <v>74</v>
      </c>
      <c r="C103" s="87" t="s">
        <v>75</v>
      </c>
      <c r="D103" s="89" t="s">
        <v>76</v>
      </c>
    </row>
    <row r="104" spans="1:4" ht="25.5" x14ac:dyDescent="0.25">
      <c r="A104" s="49" t="str">
        <f t="shared" ca="1" si="3"/>
        <v>LIGNE B : Montant total des ressources NATIONALES antérieures, actuelles et prévisionnelles</v>
      </c>
      <c r="B104" s="81" t="s">
        <v>287</v>
      </c>
      <c r="C104" s="87" t="s">
        <v>288</v>
      </c>
      <c r="D104" s="89" t="s">
        <v>289</v>
      </c>
    </row>
    <row r="105" spans="1:4" ht="38.25" x14ac:dyDescent="0.25">
      <c r="A105" s="49" t="str">
        <f t="shared" ca="1" si="3"/>
        <v>LIGNE C : Montant total des ressources externes antérieures, actuelles et prévisionnelles (hors Fonds mondial)</v>
      </c>
      <c r="B105" s="81" t="s">
        <v>290</v>
      </c>
      <c r="C105" s="87" t="s">
        <v>291</v>
      </c>
      <c r="D105" s="89" t="s">
        <v>292</v>
      </c>
    </row>
    <row r="106" spans="1:4" ht="63.75" x14ac:dyDescent="0.25">
      <c r="A106" s="49" t="str">
        <f t="shared" ca="1" si="3"/>
        <v>LIGNE D : Montant total des ressources antérieures, actuelles et prévisionnelles du Fonds mondial provenant de subventions existantes (hors montants figurant dans la demande de financement)</v>
      </c>
      <c r="B106" s="81" t="s">
        <v>293</v>
      </c>
      <c r="C106" s="87" t="s">
        <v>294</v>
      </c>
      <c r="D106" s="89" t="s">
        <v>295</v>
      </c>
    </row>
    <row r="107" spans="1:4" ht="25.5" x14ac:dyDescent="0.25">
      <c r="A107" s="49" t="str">
        <f t="shared" ca="1" si="3"/>
        <v xml:space="preserve">LIGNE E : Montant total des ressources prévisionnelles (montants annuels) </v>
      </c>
      <c r="B107" s="81" t="s">
        <v>296</v>
      </c>
      <c r="C107" s="87" t="s">
        <v>297</v>
      </c>
      <c r="D107" s="89" t="s">
        <v>298</v>
      </c>
    </row>
    <row r="108" spans="1:4" ht="25.5" x14ac:dyDescent="0.25">
      <c r="A108" s="49" t="str">
        <f t="shared" ca="1" si="3"/>
        <v>LIGNE F : Montant annuel prévisionnel du déficit de financement (ligne A-E)</v>
      </c>
      <c r="B108" s="81" t="s">
        <v>299</v>
      </c>
      <c r="C108" s="87" t="s">
        <v>300</v>
      </c>
      <c r="D108" s="89" t="s">
        <v>301</v>
      </c>
    </row>
    <row r="109" spans="1:4" ht="25.5" x14ac:dyDescent="0.25">
      <c r="A109" s="49" t="str">
        <f t="shared" ca="1" si="3"/>
        <v>LIGNE G : Montant de la demande de financement dans les limites de la somme allouée au pays</v>
      </c>
      <c r="B109" s="81" t="s">
        <v>302</v>
      </c>
      <c r="C109" s="87" t="s">
        <v>303</v>
      </c>
      <c r="D109" s="89" t="s">
        <v>304</v>
      </c>
    </row>
    <row r="110" spans="1:4" ht="38.25" x14ac:dyDescent="0.25">
      <c r="A110" s="49" t="str">
        <f t="shared" ca="1" si="3"/>
        <v>LIGNE H : Total du solde du déficit de financement (montants annuels) (Ligne F-G)</v>
      </c>
      <c r="B110" s="81" t="s">
        <v>305</v>
      </c>
      <c r="C110" s="87" t="s">
        <v>306</v>
      </c>
      <c r="D110" s="89" t="s">
        <v>307</v>
      </c>
    </row>
    <row r="111" spans="1:4" x14ac:dyDescent="0.25">
      <c r="A111" s="49" t="str">
        <f t="shared" ca="1" si="3"/>
        <v>Actuel et antérieur</v>
      </c>
      <c r="B111" s="81" t="s">
        <v>308</v>
      </c>
      <c r="C111" s="87" t="s">
        <v>309</v>
      </c>
      <c r="D111" s="89" t="s">
        <v>310</v>
      </c>
    </row>
    <row r="112" spans="1:4" x14ac:dyDescent="0.25">
      <c r="A112" s="49" t="str">
        <f t="shared" ca="1" si="3"/>
        <v>Estimé</v>
      </c>
      <c r="B112" s="81" t="s">
        <v>311</v>
      </c>
      <c r="C112" s="87" t="s">
        <v>312</v>
      </c>
      <c r="D112" s="89" t="s">
        <v>313</v>
      </c>
    </row>
    <row r="113" spans="1:4" x14ac:dyDescent="0.25">
      <c r="A113" s="49" t="str">
        <f t="shared" ca="1" si="3"/>
        <v>Source des données/Commentaires</v>
      </c>
      <c r="B113" s="81" t="s">
        <v>314</v>
      </c>
      <c r="C113" s="87" t="s">
        <v>315</v>
      </c>
      <c r="D113" s="89" t="s">
        <v>316</v>
      </c>
    </row>
    <row r="114" spans="1:4" ht="25.5" x14ac:dyDescent="0.25">
      <c r="A114" s="49" t="str">
        <f t="shared" ca="1" si="3"/>
        <v>Secteur de la santé : Dépenses publiques de santé</v>
      </c>
      <c r="B114" s="81" t="s">
        <v>317</v>
      </c>
      <c r="C114" s="87" t="s">
        <v>318</v>
      </c>
      <c r="D114" s="89" t="s">
        <v>319</v>
      </c>
    </row>
    <row r="115" spans="1:4" x14ac:dyDescent="0.25">
      <c r="A115" s="49" t="str">
        <f t="shared" ca="1" si="3"/>
        <v xml:space="preserve">Source nationale I1 : Prêts </v>
      </c>
      <c r="B115" s="81" t="s">
        <v>320</v>
      </c>
      <c r="C115" s="87" t="s">
        <v>321</v>
      </c>
      <c r="D115" s="89" t="s">
        <v>322</v>
      </c>
    </row>
    <row r="116" spans="1:4" x14ac:dyDescent="0.25">
      <c r="A116" s="49" t="str">
        <f t="shared" ca="1" si="3"/>
        <v>Source nationale I2 : Allégement de la dette</v>
      </c>
      <c r="B116" s="81" t="s">
        <v>111</v>
      </c>
      <c r="C116" s="87" t="s">
        <v>112</v>
      </c>
      <c r="D116" s="89" t="s">
        <v>323</v>
      </c>
    </row>
    <row r="117" spans="1:4" ht="25.5" x14ac:dyDescent="0.25">
      <c r="A117" s="49" t="str">
        <f t="shared" ca="1" si="3"/>
        <v>Source nationale I3 : Ressources publiques de financement</v>
      </c>
      <c r="B117" s="81" t="s">
        <v>114</v>
      </c>
      <c r="C117" s="87" t="s">
        <v>115</v>
      </c>
      <c r="D117" s="89" t="s">
        <v>116</v>
      </c>
    </row>
    <row r="118" spans="1:4" ht="25.5" x14ac:dyDescent="0.25">
      <c r="A118" s="49" t="str">
        <f t="shared" ca="1" si="3"/>
        <v>Source nationale I4 : Sécurité sociale</v>
      </c>
      <c r="B118" s="81" t="s">
        <v>117</v>
      </c>
      <c r="C118" s="87" t="s">
        <v>118</v>
      </c>
      <c r="D118" s="89" t="s">
        <v>324</v>
      </c>
    </row>
    <row r="119" spans="1:4" ht="25.5" x14ac:dyDescent="0.25">
      <c r="A119" s="49" t="str">
        <f t="shared" ca="1" si="3"/>
        <v>LIGNE I : Total des dépenses publiques de santé</v>
      </c>
      <c r="B119" s="81" t="s">
        <v>325</v>
      </c>
      <c r="C119" s="87" t="s">
        <v>326</v>
      </c>
      <c r="D119" s="89" t="s">
        <v>327</v>
      </c>
    </row>
    <row r="120" spans="1:4" ht="25.5" x14ac:dyDescent="0.25">
      <c r="A120" s="49" t="str">
        <f t="shared" ca="1" si="3"/>
        <v>LIGNE J : Part de la santé dans les dépenses publiques (en %)</v>
      </c>
      <c r="B120" s="81" t="s">
        <v>123</v>
      </c>
      <c r="C120" s="87" t="s">
        <v>124</v>
      </c>
      <c r="D120" s="89" t="s">
        <v>125</v>
      </c>
    </row>
    <row r="121" spans="1:4" ht="51" x14ac:dyDescent="0.25">
      <c r="A121" s="49" t="str">
        <f t="shared" ca="1" si="3"/>
        <v>LIGNE K : Total des engagements publics en faveur de systèmes résistants et pérennes pour la santé (SRPS) donnant accès à l'incitation au cofinancement</v>
      </c>
      <c r="B121" s="81" t="s">
        <v>328</v>
      </c>
      <c r="C121" s="87" t="s">
        <v>329</v>
      </c>
      <c r="D121" s="89" t="s">
        <v>330</v>
      </c>
    </row>
    <row r="122" spans="1:4" x14ac:dyDescent="0.25">
      <c r="A122" s="49" t="str">
        <f t="shared" ca="1" si="3"/>
        <v>Secteur de la santé</v>
      </c>
      <c r="B122" s="81" t="s">
        <v>331</v>
      </c>
      <c r="C122" s="87" t="s">
        <v>332</v>
      </c>
      <c r="D122" s="92" t="s">
        <v>333</v>
      </c>
    </row>
    <row r="123" spans="1:4" ht="25.5" x14ac:dyDescent="0.25">
      <c r="A123" s="49" t="str">
        <f t="shared" ca="1" si="3"/>
        <v>Les données sur les dépenses publiques de santé concernent :</v>
      </c>
      <c r="B123" s="81" t="s">
        <v>334</v>
      </c>
      <c r="C123" s="87" t="s">
        <v>335</v>
      </c>
      <c r="D123" s="89" t="s">
        <v>336</v>
      </c>
    </row>
    <row r="124" spans="1:4" x14ac:dyDescent="0.25">
      <c r="A124" s="49" t="str">
        <f t="shared" ca="1" si="3"/>
        <v xml:space="preserve">Détail des déficits de financement </v>
      </c>
      <c r="B124" s="81" t="s">
        <v>337</v>
      </c>
      <c r="C124" s="87" t="s">
        <v>338</v>
      </c>
      <c r="D124" s="89" t="s">
        <v>339</v>
      </c>
    </row>
    <row r="125" spans="1:4" x14ac:dyDescent="0.25">
      <c r="A125" s="49" t="str">
        <f t="shared" ca="1" si="3"/>
        <v>Module</v>
      </c>
      <c r="B125" s="81" t="s">
        <v>340</v>
      </c>
      <c r="C125" s="87" t="s">
        <v>340</v>
      </c>
      <c r="D125" s="89" t="s">
        <v>341</v>
      </c>
    </row>
    <row r="126" spans="1:4" x14ac:dyDescent="0.25">
      <c r="A126" s="49" t="str">
        <f t="shared" ca="1" si="3"/>
        <v>Besoin de financement</v>
      </c>
      <c r="B126" s="81" t="s">
        <v>342</v>
      </c>
      <c r="C126" s="87" t="s">
        <v>343</v>
      </c>
      <c r="D126" s="89" t="s">
        <v>344</v>
      </c>
    </row>
    <row r="127" spans="1:4" x14ac:dyDescent="0.25">
      <c r="A127" s="49" t="str">
        <f t="shared" ca="1" si="3"/>
        <v>National</v>
      </c>
      <c r="B127" s="81" t="s">
        <v>345</v>
      </c>
      <c r="C127" s="87" t="s">
        <v>346</v>
      </c>
      <c r="D127" s="89" t="s">
        <v>347</v>
      </c>
    </row>
    <row r="128" spans="1:4" ht="25.5" x14ac:dyDescent="0.25">
      <c r="A128" s="49" t="str">
        <f t="shared" ca="1" si="3"/>
        <v>Externe hors Fonds mondial</v>
      </c>
      <c r="B128" s="81" t="s">
        <v>348</v>
      </c>
      <c r="C128" s="87" t="s">
        <v>349</v>
      </c>
      <c r="D128" s="89" t="s">
        <v>350</v>
      </c>
    </row>
    <row r="129" spans="1:4" x14ac:dyDescent="0.25">
      <c r="A129" s="49" t="str">
        <f t="shared" ca="1" si="3"/>
        <v>Déficit de financement</v>
      </c>
      <c r="B129" s="81" t="s">
        <v>351</v>
      </c>
      <c r="C129" s="87" t="s">
        <v>352</v>
      </c>
      <c r="D129" s="89" t="s">
        <v>353</v>
      </c>
    </row>
    <row r="130" spans="1:4" x14ac:dyDescent="0.25">
      <c r="A130" s="49" t="str">
        <f t="shared" ca="1" si="3"/>
        <v>Traitement, soins et prise en charge – Antirétroviraux</v>
      </c>
      <c r="B130" s="81" t="s">
        <v>354</v>
      </c>
      <c r="C130" s="87" t="s">
        <v>355</v>
      </c>
      <c r="D130" s="89" t="s">
        <v>356</v>
      </c>
    </row>
    <row r="131" spans="1:4" x14ac:dyDescent="0.25">
      <c r="A131" s="49" t="str">
        <f t="shared" ref="A131:A164" ca="1" si="4">OFFSET($B131,0,LangOffset,1,1)</f>
        <v>Tuberculose/VIH</v>
      </c>
      <c r="B131" s="81" t="s">
        <v>357</v>
      </c>
      <c r="C131" s="87" t="s">
        <v>358</v>
      </c>
      <c r="D131" s="89" t="s">
        <v>359</v>
      </c>
    </row>
    <row r="132" spans="1:4" x14ac:dyDescent="0.25">
      <c r="A132" s="49" t="str">
        <f t="shared" ca="1" si="4"/>
        <v>PTME</v>
      </c>
      <c r="B132" s="81" t="s">
        <v>360</v>
      </c>
      <c r="C132" s="87" t="s">
        <v>361</v>
      </c>
      <c r="D132" s="89" t="s">
        <v>362</v>
      </c>
    </row>
    <row r="133" spans="1:4" x14ac:dyDescent="0.25">
      <c r="A133" s="49" t="str">
        <f t="shared" ca="1" si="4"/>
        <v xml:space="preserve">Programmes à l'intention des HSH </v>
      </c>
      <c r="B133" s="81" t="s">
        <v>363</v>
      </c>
      <c r="C133" s="87" t="s">
        <v>364</v>
      </c>
      <c r="D133" s="89" t="s">
        <v>365</v>
      </c>
    </row>
    <row r="134" spans="1:4" ht="25.5" x14ac:dyDescent="0.25">
      <c r="A134" s="49" t="str">
        <f t="shared" ca="1" si="4"/>
        <v>Programmes à l'intention des travailleurs du sexe et de leurs clients</v>
      </c>
      <c r="B134" s="81" t="s">
        <v>366</v>
      </c>
      <c r="C134" s="87" t="s">
        <v>367</v>
      </c>
      <c r="D134" s="89" t="s">
        <v>368</v>
      </c>
    </row>
    <row r="135" spans="1:4" ht="25.5" x14ac:dyDescent="0.25">
      <c r="A135" s="49" t="str">
        <f t="shared" ca="1" si="4"/>
        <v>Programmes à l'intention des consommateurs de drogues injectables et de leurs partenaires</v>
      </c>
      <c r="B135" s="81" t="s">
        <v>369</v>
      </c>
      <c r="C135" s="87" t="s">
        <v>370</v>
      </c>
      <c r="D135" s="89" t="s">
        <v>371</v>
      </c>
    </row>
    <row r="136" spans="1:4" x14ac:dyDescent="0.25">
      <c r="A136" s="49" t="str">
        <f t="shared" ca="1" si="4"/>
        <v>Programmes à l'intention des personnes transgenres</v>
      </c>
      <c r="B136" s="81" t="s">
        <v>372</v>
      </c>
      <c r="C136" s="87" t="s">
        <v>373</v>
      </c>
      <c r="D136" s="89" t="s">
        <v>374</v>
      </c>
    </row>
    <row r="137" spans="1:4" ht="25.5" x14ac:dyDescent="0.25">
      <c r="A137" s="49" t="str">
        <f t="shared" ca="1" si="4"/>
        <v xml:space="preserve">Programmes de prévention à l'intention d’autres populations clés et vulnérables </v>
      </c>
      <c r="B137" s="81" t="s">
        <v>375</v>
      </c>
      <c r="C137" s="87" t="s">
        <v>376</v>
      </c>
      <c r="D137" s="89" t="s">
        <v>377</v>
      </c>
    </row>
    <row r="138" spans="1:4" x14ac:dyDescent="0.25">
      <c r="A138" s="49" t="str">
        <f t="shared" ca="1" si="4"/>
        <v>Circoncision masculine</v>
      </c>
      <c r="B138" s="81" t="s">
        <v>378</v>
      </c>
      <c r="C138" s="87" t="s">
        <v>379</v>
      </c>
      <c r="D138" s="89" t="s">
        <v>380</v>
      </c>
    </row>
    <row r="139" spans="1:4" x14ac:dyDescent="0.25">
      <c r="A139" s="49" t="str">
        <f t="shared" ca="1" si="4"/>
        <v>Préservatifs</v>
      </c>
      <c r="B139" s="81" t="s">
        <v>381</v>
      </c>
      <c r="C139" s="87" t="s">
        <v>382</v>
      </c>
      <c r="D139" s="89" t="s">
        <v>383</v>
      </c>
    </row>
    <row r="140" spans="1:4" x14ac:dyDescent="0.25">
      <c r="A140" s="49" t="str">
        <f t="shared" ca="1" si="4"/>
        <v>Autres programmes de prévention</v>
      </c>
      <c r="B140" s="81" t="s">
        <v>384</v>
      </c>
      <c r="C140" s="87" t="s">
        <v>385</v>
      </c>
      <c r="D140" s="89" t="s">
        <v>386</v>
      </c>
    </row>
    <row r="141" spans="1:4" ht="51" x14ac:dyDescent="0.25">
      <c r="A141" s="49" t="str">
        <f t="shared" ca="1" si="4"/>
        <v>Programmes visant à réduire les obstacles à l'accès aux services VIH relevant des droits de l'Homme</v>
      </c>
      <c r="B141" s="81" t="s">
        <v>387</v>
      </c>
      <c r="C141" s="87" t="s">
        <v>388</v>
      </c>
      <c r="D141" s="89" t="s">
        <v>389</v>
      </c>
    </row>
    <row r="142" spans="1:4" x14ac:dyDescent="0.25">
      <c r="A142" s="49" t="str">
        <f t="shared" ca="1" si="4"/>
        <v>SRPS</v>
      </c>
      <c r="B142" s="81" t="s">
        <v>390</v>
      </c>
      <c r="C142" s="87" t="s">
        <v>391</v>
      </c>
      <c r="D142" s="89" t="s">
        <v>392</v>
      </c>
    </row>
    <row r="143" spans="1:4" x14ac:dyDescent="0.25">
      <c r="A143" s="49" t="str">
        <f t="shared" ca="1" si="4"/>
        <v>Gestion des programmes</v>
      </c>
      <c r="B143" s="81" t="s">
        <v>393</v>
      </c>
      <c r="C143" s="87" t="s">
        <v>394</v>
      </c>
      <c r="D143" s="89" t="s">
        <v>395</v>
      </c>
    </row>
    <row r="144" spans="1:4" x14ac:dyDescent="0.25">
      <c r="A144" s="49" t="str">
        <f t="shared" ca="1" si="4"/>
        <v>Autre</v>
      </c>
      <c r="B144" s="81" t="s">
        <v>396</v>
      </c>
      <c r="C144" s="87" t="s">
        <v>397</v>
      </c>
      <c r="D144" s="89" t="s">
        <v>398</v>
      </c>
    </row>
    <row r="145" spans="1:4" x14ac:dyDescent="0.25">
      <c r="A145" s="49" t="str">
        <f t="shared" ca="1" si="4"/>
        <v>Catégories de coûts du plan stratégique national</v>
      </c>
      <c r="B145" s="81" t="s">
        <v>399</v>
      </c>
      <c r="C145" s="87" t="s">
        <v>400</v>
      </c>
      <c r="D145" s="89" t="s">
        <v>401</v>
      </c>
    </row>
    <row r="146" spans="1:4" ht="38.25" x14ac:dyDescent="0.25">
      <c r="A146" s="49" t="str">
        <f t="shared" ca="1" si="4"/>
        <v>Soins et prévention de la tuberculose : Dépistage et diagnostic des cas</v>
      </c>
      <c r="B146" s="81" t="s">
        <v>402</v>
      </c>
      <c r="C146" s="87" t="s">
        <v>403</v>
      </c>
      <c r="D146" s="89" t="s">
        <v>404</v>
      </c>
    </row>
    <row r="147" spans="1:4" ht="25.5" x14ac:dyDescent="0.25">
      <c r="A147" s="49" t="str">
        <f t="shared" ca="1" si="4"/>
        <v>Soins et prévention de la tuberculose : Traitement</v>
      </c>
      <c r="B147" s="81" t="s">
        <v>405</v>
      </c>
      <c r="C147" s="87" t="s">
        <v>406</v>
      </c>
      <c r="D147" s="89" t="s">
        <v>407</v>
      </c>
    </row>
    <row r="148" spans="1:4" ht="25.5" x14ac:dyDescent="0.25">
      <c r="A148" s="49" t="str">
        <f t="shared" ca="1" si="4"/>
        <v>Tuberculose multirésistante : Dépistage et diagnostic des cas</v>
      </c>
      <c r="B148" s="81" t="s">
        <v>408</v>
      </c>
      <c r="C148" s="87" t="s">
        <v>409</v>
      </c>
      <c r="D148" s="89" t="s">
        <v>410</v>
      </c>
    </row>
    <row r="149" spans="1:4" x14ac:dyDescent="0.25">
      <c r="A149" s="49" t="str">
        <f t="shared" ca="1" si="4"/>
        <v>Tuberculose multirésistante : Traitement</v>
      </c>
      <c r="B149" s="81" t="s">
        <v>411</v>
      </c>
      <c r="C149" s="87" t="s">
        <v>412</v>
      </c>
      <c r="D149" s="89" t="s">
        <v>413</v>
      </c>
    </row>
    <row r="150" spans="1:4" x14ac:dyDescent="0.25">
      <c r="A150" s="49" t="str">
        <f t="shared" ca="1" si="4"/>
        <v>Tuberculose/VIH</v>
      </c>
      <c r="B150" s="81" t="s">
        <v>357</v>
      </c>
      <c r="C150" s="87" t="s">
        <v>358</v>
      </c>
      <c r="D150" s="89" t="s">
        <v>414</v>
      </c>
    </row>
    <row r="151" spans="1:4" x14ac:dyDescent="0.25">
      <c r="A151" s="49" t="str">
        <f t="shared" ca="1" si="4"/>
        <v>Programmes ciblant des populations-clés</v>
      </c>
      <c r="B151" s="81" t="s">
        <v>415</v>
      </c>
      <c r="C151" s="87" t="s">
        <v>416</v>
      </c>
      <c r="D151" s="89" t="s">
        <v>417</v>
      </c>
    </row>
    <row r="152" spans="1:4" x14ac:dyDescent="0.25">
      <c r="A152" s="49" t="str">
        <f t="shared" ca="1" si="4"/>
        <v>SRPS</v>
      </c>
      <c r="B152" s="81" t="s">
        <v>390</v>
      </c>
      <c r="C152" s="87" t="s">
        <v>391</v>
      </c>
      <c r="D152" s="89" t="s">
        <v>392</v>
      </c>
    </row>
    <row r="153" spans="1:4" x14ac:dyDescent="0.25">
      <c r="A153" s="49" t="str">
        <f t="shared" ca="1" si="4"/>
        <v>Gestion des programmes</v>
      </c>
      <c r="B153" s="81" t="s">
        <v>393</v>
      </c>
      <c r="C153" s="87" t="s">
        <v>394</v>
      </c>
      <c r="D153" s="89" t="s">
        <v>418</v>
      </c>
    </row>
    <row r="154" spans="1:4" x14ac:dyDescent="0.25">
      <c r="A154" s="49" t="str">
        <f t="shared" ca="1" si="4"/>
        <v>Autre</v>
      </c>
      <c r="B154" s="81" t="s">
        <v>396</v>
      </c>
      <c r="C154" s="87" t="s">
        <v>397</v>
      </c>
      <c r="D154" s="89" t="s">
        <v>398</v>
      </c>
    </row>
    <row r="155" spans="1:4" x14ac:dyDescent="0.25">
      <c r="A155" s="49" t="str">
        <f t="shared" ca="1" si="4"/>
        <v>Lutte antivectorielle : MILD</v>
      </c>
      <c r="B155" s="81" t="s">
        <v>419</v>
      </c>
      <c r="C155" s="87" t="s">
        <v>420</v>
      </c>
      <c r="D155" s="89" t="s">
        <v>421</v>
      </c>
    </row>
    <row r="156" spans="1:4" x14ac:dyDescent="0.25">
      <c r="A156" s="49" t="str">
        <f t="shared" ca="1" si="4"/>
        <v>Lutte antivectorielle : PID</v>
      </c>
      <c r="B156" s="81" t="s">
        <v>422</v>
      </c>
      <c r="C156" s="87" t="s">
        <v>423</v>
      </c>
      <c r="D156" s="89" t="s">
        <v>424</v>
      </c>
    </row>
    <row r="157" spans="1:4" x14ac:dyDescent="0.25">
      <c r="A157" s="49" t="str">
        <f t="shared" ca="1" si="4"/>
        <v>Gestion des cas – Diagnostic</v>
      </c>
      <c r="B157" s="81" t="s">
        <v>425</v>
      </c>
      <c r="C157" s="87" t="s">
        <v>426</v>
      </c>
      <c r="D157" s="89" t="s">
        <v>427</v>
      </c>
    </row>
    <row r="158" spans="1:4" x14ac:dyDescent="0.25">
      <c r="A158" s="49" t="str">
        <f t="shared" ca="1" si="4"/>
        <v>Gestion des cas – Traitement</v>
      </c>
      <c r="B158" s="81" t="s">
        <v>428</v>
      </c>
      <c r="C158" s="87" t="s">
        <v>429</v>
      </c>
      <c r="D158" s="89" t="s">
        <v>430</v>
      </c>
    </row>
    <row r="159" spans="1:4" ht="38.25" x14ac:dyDescent="0.25">
      <c r="A159" s="49" t="str">
        <f t="shared" ca="1" si="4"/>
        <v>Intervention de prévention spécifique : Traitement préventif intermittent pendant la grossesse (TPIg)</v>
      </c>
      <c r="B159" s="81" t="s">
        <v>431</v>
      </c>
      <c r="C159" s="87" t="s">
        <v>432</v>
      </c>
      <c r="D159" s="89" t="s">
        <v>433</v>
      </c>
    </row>
    <row r="160" spans="1:4" ht="38.25" x14ac:dyDescent="0.25">
      <c r="A160" s="49" t="str">
        <f t="shared" ca="1" si="4"/>
        <v>Intervention de prévention spécifique : Chimioprophylaxie saisonnière du paludisme (SMC)</v>
      </c>
      <c r="B160" s="81" t="s">
        <v>434</v>
      </c>
      <c r="C160" s="87" t="s">
        <v>435</v>
      </c>
      <c r="D160" s="89" t="s">
        <v>436</v>
      </c>
    </row>
    <row r="161" spans="1:4" x14ac:dyDescent="0.25">
      <c r="A161" s="49" t="str">
        <f t="shared" ca="1" si="4"/>
        <v>SRPS</v>
      </c>
      <c r="B161" s="81" t="s">
        <v>390</v>
      </c>
      <c r="C161" s="87" t="s">
        <v>391</v>
      </c>
      <c r="D161" s="89" t="s">
        <v>392</v>
      </c>
    </row>
    <row r="162" spans="1:4" x14ac:dyDescent="0.25">
      <c r="A162" s="49" t="str">
        <f t="shared" ca="1" si="4"/>
        <v>Gestion des programmes</v>
      </c>
      <c r="B162" s="81" t="s">
        <v>393</v>
      </c>
      <c r="C162" s="87" t="s">
        <v>394</v>
      </c>
      <c r="D162" s="89" t="s">
        <v>418</v>
      </c>
    </row>
    <row r="163" spans="1:4" x14ac:dyDescent="0.25">
      <c r="A163" s="49" t="str">
        <f t="shared" ca="1" si="4"/>
        <v>Autre</v>
      </c>
      <c r="B163" s="81" t="s">
        <v>396</v>
      </c>
      <c r="C163" s="87" t="s">
        <v>397</v>
      </c>
      <c r="D163" s="89" t="s">
        <v>398</v>
      </c>
    </row>
    <row r="164" spans="1:4" x14ac:dyDescent="0.25">
      <c r="A164" s="49" t="str">
        <f t="shared" ca="1" si="4"/>
        <v>Total</v>
      </c>
      <c r="B164" s="80" t="s">
        <v>437</v>
      </c>
      <c r="C164" s="87" t="s">
        <v>437</v>
      </c>
      <c r="D164" s="89" t="s">
        <v>437</v>
      </c>
    </row>
    <row r="165" spans="1:4" x14ac:dyDescent="0.25">
      <c r="A165" s="42"/>
    </row>
    <row r="166" spans="1:4" x14ac:dyDescent="0.25">
      <c r="A166" s="42"/>
    </row>
    <row r="167" spans="1:4" x14ac:dyDescent="0.25">
      <c r="A167" s="42"/>
    </row>
    <row r="168" spans="1:4" x14ac:dyDescent="0.25">
      <c r="A168" s="42"/>
    </row>
    <row r="169" spans="1:4" x14ac:dyDescent="0.25">
      <c r="A169" s="42"/>
    </row>
    <row r="170" spans="1:4" x14ac:dyDescent="0.25">
      <c r="A170" s="42"/>
    </row>
    <row r="171" spans="1:4" x14ac:dyDescent="0.25">
      <c r="A171" s="42"/>
    </row>
    <row r="172" spans="1:4" x14ac:dyDescent="0.25">
      <c r="A172" s="42"/>
    </row>
    <row r="173" spans="1:4" x14ac:dyDescent="0.25">
      <c r="A173" s="42"/>
    </row>
    <row r="174" spans="1:4" x14ac:dyDescent="0.25">
      <c r="A174" s="42"/>
    </row>
    <row r="175" spans="1:4" x14ac:dyDescent="0.25">
      <c r="A175" s="42"/>
    </row>
    <row r="176" spans="1:4" x14ac:dyDescent="0.25">
      <c r="A176" s="42"/>
    </row>
    <row r="177" spans="1:1" x14ac:dyDescent="0.25">
      <c r="A177" s="42"/>
    </row>
    <row r="178" spans="1:1" x14ac:dyDescent="0.25">
      <c r="A178" s="42"/>
    </row>
    <row r="179" spans="1:1" x14ac:dyDescent="0.25">
      <c r="A179" s="42"/>
    </row>
    <row r="180" spans="1:1" x14ac:dyDescent="0.25">
      <c r="A180" s="42"/>
    </row>
    <row r="181" spans="1:1" x14ac:dyDescent="0.25">
      <c r="A181" s="42"/>
    </row>
    <row r="182" spans="1:1" x14ac:dyDescent="0.25">
      <c r="A182" s="42"/>
    </row>
    <row r="183" spans="1:1" x14ac:dyDescent="0.25">
      <c r="A183" s="42"/>
    </row>
    <row r="184" spans="1:1" x14ac:dyDescent="0.25">
      <c r="A184" s="42"/>
    </row>
    <row r="185" spans="1:1" x14ac:dyDescent="0.25">
      <c r="A185" s="42"/>
    </row>
    <row r="186" spans="1:1" x14ac:dyDescent="0.25">
      <c r="A186" s="42"/>
    </row>
    <row r="187" spans="1:1" x14ac:dyDescent="0.25">
      <c r="A187" s="42"/>
    </row>
    <row r="188" spans="1:1" x14ac:dyDescent="0.25">
      <c r="A188" s="42"/>
    </row>
    <row r="189" spans="1:1" x14ac:dyDescent="0.25">
      <c r="A189" s="42"/>
    </row>
    <row r="190" spans="1:1" x14ac:dyDescent="0.25">
      <c r="A190" s="42"/>
    </row>
    <row r="191" spans="1:1" x14ac:dyDescent="0.25">
      <c r="A191" s="42"/>
    </row>
    <row r="192" spans="1:1" x14ac:dyDescent="0.25">
      <c r="A192" s="42"/>
    </row>
    <row r="193" spans="1:1" x14ac:dyDescent="0.25">
      <c r="A193" s="42"/>
    </row>
    <row r="194" spans="1:1" x14ac:dyDescent="0.25">
      <c r="A194" s="42"/>
    </row>
    <row r="195" spans="1:1" x14ac:dyDescent="0.25">
      <c r="A195" s="42"/>
    </row>
    <row r="196" spans="1:1" x14ac:dyDescent="0.25">
      <c r="A196" s="42"/>
    </row>
    <row r="197" spans="1:1" x14ac:dyDescent="0.25">
      <c r="A197" s="42"/>
    </row>
    <row r="198" spans="1:1" x14ac:dyDescent="0.25">
      <c r="A198" s="42"/>
    </row>
    <row r="199" spans="1:1" x14ac:dyDescent="0.25">
      <c r="A199" s="42"/>
    </row>
    <row r="200" spans="1:1" x14ac:dyDescent="0.25">
      <c r="A200" s="42"/>
    </row>
    <row r="201" spans="1:1" x14ac:dyDescent="0.25">
      <c r="A201" s="42"/>
    </row>
    <row r="202" spans="1:1" x14ac:dyDescent="0.25">
      <c r="A202" s="42"/>
    </row>
    <row r="203" spans="1:1" x14ac:dyDescent="0.25">
      <c r="A203" s="42"/>
    </row>
    <row r="204" spans="1:1" x14ac:dyDescent="0.25">
      <c r="A204" s="42"/>
    </row>
    <row r="205" spans="1:1" x14ac:dyDescent="0.25">
      <c r="A205" s="42"/>
    </row>
    <row r="206" spans="1:1" x14ac:dyDescent="0.25">
      <c r="A206" s="42"/>
    </row>
    <row r="207" spans="1:1" x14ac:dyDescent="0.25">
      <c r="A207" s="42"/>
    </row>
    <row r="208" spans="1:1" x14ac:dyDescent="0.25">
      <c r="A208" s="42"/>
    </row>
    <row r="209" spans="1:1" x14ac:dyDescent="0.25">
      <c r="A209" s="42"/>
    </row>
    <row r="210" spans="1:1" x14ac:dyDescent="0.25">
      <c r="A210" s="42"/>
    </row>
    <row r="211" spans="1:1" x14ac:dyDescent="0.25">
      <c r="A211" s="42"/>
    </row>
    <row r="212" spans="1:1" x14ac:dyDescent="0.25">
      <c r="A212" s="42"/>
    </row>
    <row r="213" spans="1:1" x14ac:dyDescent="0.25">
      <c r="A213" s="42"/>
    </row>
    <row r="214" spans="1:1" x14ac:dyDescent="0.25">
      <c r="A214" s="42"/>
    </row>
    <row r="215" spans="1:1" x14ac:dyDescent="0.25">
      <c r="A215" s="42"/>
    </row>
    <row r="216" spans="1:1" x14ac:dyDescent="0.25">
      <c r="A216" s="42"/>
    </row>
    <row r="217" spans="1:1" x14ac:dyDescent="0.25">
      <c r="A217" s="42"/>
    </row>
    <row r="218" spans="1:1" x14ac:dyDescent="0.25">
      <c r="A218" s="42"/>
    </row>
    <row r="219" spans="1:1" x14ac:dyDescent="0.25">
      <c r="A219" s="42"/>
    </row>
    <row r="220" spans="1:1" x14ac:dyDescent="0.25">
      <c r="A220" s="42"/>
    </row>
    <row r="221" spans="1:1" x14ac:dyDescent="0.25">
      <c r="A221" s="42"/>
    </row>
    <row r="222" spans="1:1" x14ac:dyDescent="0.25">
      <c r="A222" s="42"/>
    </row>
    <row r="223" spans="1:1" x14ac:dyDescent="0.25">
      <c r="A223" s="42"/>
    </row>
    <row r="224" spans="1:1" x14ac:dyDescent="0.25">
      <c r="A224" s="42"/>
    </row>
    <row r="225" spans="1:1" x14ac:dyDescent="0.25">
      <c r="A225" s="42"/>
    </row>
    <row r="226" spans="1:1" x14ac:dyDescent="0.25">
      <c r="A226" s="42"/>
    </row>
    <row r="227" spans="1:1" x14ac:dyDescent="0.25">
      <c r="A227" s="42"/>
    </row>
    <row r="228" spans="1:1" x14ac:dyDescent="0.25">
      <c r="A228" s="42"/>
    </row>
    <row r="229" spans="1:1" x14ac:dyDescent="0.25">
      <c r="A229" s="42"/>
    </row>
    <row r="230" spans="1:1" x14ac:dyDescent="0.25">
      <c r="A230" s="42"/>
    </row>
    <row r="231" spans="1:1" x14ac:dyDescent="0.25">
      <c r="A231" s="42"/>
    </row>
    <row r="232" spans="1:1" x14ac:dyDescent="0.25">
      <c r="A232" s="42"/>
    </row>
    <row r="233" spans="1:1" x14ac:dyDescent="0.25">
      <c r="A233" s="42"/>
    </row>
    <row r="234" spans="1:1" x14ac:dyDescent="0.25">
      <c r="A234" s="42"/>
    </row>
    <row r="235" spans="1:1" x14ac:dyDescent="0.25">
      <c r="A235" s="42"/>
    </row>
    <row r="236" spans="1:1" x14ac:dyDescent="0.25">
      <c r="A236" s="42"/>
    </row>
    <row r="237" spans="1:1" x14ac:dyDescent="0.25">
      <c r="A237" s="42"/>
    </row>
    <row r="238" spans="1:1" x14ac:dyDescent="0.25">
      <c r="A238" s="42"/>
    </row>
    <row r="239" spans="1:1" x14ac:dyDescent="0.25">
      <c r="A239" s="42"/>
    </row>
    <row r="240" spans="1:1" x14ac:dyDescent="0.25">
      <c r="A240" s="42"/>
    </row>
    <row r="241" spans="1:1" x14ac:dyDescent="0.25">
      <c r="A241" s="42"/>
    </row>
    <row r="242" spans="1:1" x14ac:dyDescent="0.25">
      <c r="A242" s="42"/>
    </row>
    <row r="243" spans="1:1" x14ac:dyDescent="0.25">
      <c r="A243" s="42"/>
    </row>
    <row r="244" spans="1:1" x14ac:dyDescent="0.25">
      <c r="A244" s="42"/>
    </row>
    <row r="245" spans="1:1" x14ac:dyDescent="0.25">
      <c r="A245" s="42"/>
    </row>
    <row r="246" spans="1:1" x14ac:dyDescent="0.25">
      <c r="A246" s="42"/>
    </row>
    <row r="247" spans="1:1" x14ac:dyDescent="0.25">
      <c r="A247" s="42"/>
    </row>
    <row r="248" spans="1:1" x14ac:dyDescent="0.25">
      <c r="A248" s="42"/>
    </row>
    <row r="249" spans="1:1" x14ac:dyDescent="0.25">
      <c r="A249" s="42"/>
    </row>
    <row r="250" spans="1:1" x14ac:dyDescent="0.25">
      <c r="A250" s="42"/>
    </row>
    <row r="251" spans="1:1" x14ac:dyDescent="0.25">
      <c r="A251" s="42"/>
    </row>
    <row r="252" spans="1:1" x14ac:dyDescent="0.25">
      <c r="A252" s="42"/>
    </row>
    <row r="253" spans="1:1" x14ac:dyDescent="0.25">
      <c r="A253" s="42"/>
    </row>
    <row r="254" spans="1:1" x14ac:dyDescent="0.25">
      <c r="A254" s="42"/>
    </row>
    <row r="255" spans="1:1" x14ac:dyDescent="0.25">
      <c r="A255" s="42"/>
    </row>
    <row r="256" spans="1:1" x14ac:dyDescent="0.25">
      <c r="A256" s="42"/>
    </row>
    <row r="257" spans="1:1" x14ac:dyDescent="0.25">
      <c r="A257" s="42"/>
    </row>
    <row r="258" spans="1:1" x14ac:dyDescent="0.25">
      <c r="A258" s="42"/>
    </row>
    <row r="259" spans="1:1" x14ac:dyDescent="0.25">
      <c r="A259" s="42"/>
    </row>
    <row r="260" spans="1:1" x14ac:dyDescent="0.25">
      <c r="A260" s="42"/>
    </row>
    <row r="261" spans="1:1" x14ac:dyDescent="0.25">
      <c r="A261" s="42"/>
    </row>
    <row r="262" spans="1:1" x14ac:dyDescent="0.25">
      <c r="A262" s="42"/>
    </row>
    <row r="263" spans="1:1" x14ac:dyDescent="0.25">
      <c r="A263" s="42"/>
    </row>
    <row r="264" spans="1:1" x14ac:dyDescent="0.25">
      <c r="A264" s="42"/>
    </row>
    <row r="265" spans="1:1" x14ac:dyDescent="0.25">
      <c r="A265" s="42"/>
    </row>
    <row r="266" spans="1:1" x14ac:dyDescent="0.25">
      <c r="A266" s="42"/>
    </row>
    <row r="267" spans="1:1" x14ac:dyDescent="0.25">
      <c r="A267" s="42"/>
    </row>
    <row r="268" spans="1:1" x14ac:dyDescent="0.25">
      <c r="A268" s="42"/>
    </row>
    <row r="269" spans="1:1" x14ac:dyDescent="0.25">
      <c r="A269" s="42"/>
    </row>
    <row r="270" spans="1:1" x14ac:dyDescent="0.25">
      <c r="A270" s="42"/>
    </row>
    <row r="271" spans="1:1" x14ac:dyDescent="0.25">
      <c r="A271" s="42"/>
    </row>
    <row r="272" spans="1:1" x14ac:dyDescent="0.25">
      <c r="A272" s="42"/>
    </row>
    <row r="273" spans="1:1" x14ac:dyDescent="0.25">
      <c r="A273" s="42"/>
    </row>
    <row r="274" spans="1:1" x14ac:dyDescent="0.25">
      <c r="A274" s="42"/>
    </row>
    <row r="275" spans="1:1" x14ac:dyDescent="0.25">
      <c r="A275" s="42"/>
    </row>
    <row r="276" spans="1:1" x14ac:dyDescent="0.25">
      <c r="A276" s="42"/>
    </row>
    <row r="277" spans="1:1" x14ac:dyDescent="0.25">
      <c r="A277" s="42"/>
    </row>
    <row r="278" spans="1:1" x14ac:dyDescent="0.25">
      <c r="A278" s="42"/>
    </row>
    <row r="279" spans="1:1" x14ac:dyDescent="0.25">
      <c r="A279" s="42"/>
    </row>
    <row r="280" spans="1:1" x14ac:dyDescent="0.25">
      <c r="A280" s="42"/>
    </row>
    <row r="281" spans="1:1" x14ac:dyDescent="0.25">
      <c r="A281" s="42"/>
    </row>
    <row r="282" spans="1:1" x14ac:dyDescent="0.25">
      <c r="A282" s="42"/>
    </row>
    <row r="283" spans="1:1" x14ac:dyDescent="0.25">
      <c r="A283" s="42"/>
    </row>
    <row r="284" spans="1:1" x14ac:dyDescent="0.25">
      <c r="A284" s="42"/>
    </row>
    <row r="285" spans="1:1" x14ac:dyDescent="0.25">
      <c r="A285" s="42"/>
    </row>
    <row r="286" spans="1:1" x14ac:dyDescent="0.25">
      <c r="A286" s="42"/>
    </row>
    <row r="287" spans="1:1" x14ac:dyDescent="0.25">
      <c r="A287" s="42"/>
    </row>
    <row r="288" spans="1:1" x14ac:dyDescent="0.25">
      <c r="A288" s="42"/>
    </row>
    <row r="289" spans="1:1" x14ac:dyDescent="0.25">
      <c r="A289" s="42"/>
    </row>
    <row r="290" spans="1:1" x14ac:dyDescent="0.25">
      <c r="A290" s="42"/>
    </row>
    <row r="291" spans="1:1" x14ac:dyDescent="0.25">
      <c r="A291" s="42"/>
    </row>
    <row r="292" spans="1:1" x14ac:dyDescent="0.25">
      <c r="A292" s="42"/>
    </row>
    <row r="293" spans="1:1" x14ac:dyDescent="0.25">
      <c r="A293" s="42"/>
    </row>
    <row r="294" spans="1:1" x14ac:dyDescent="0.25">
      <c r="A294" s="42"/>
    </row>
    <row r="295" spans="1:1" x14ac:dyDescent="0.25">
      <c r="A295" s="42"/>
    </row>
    <row r="296" spans="1:1" x14ac:dyDescent="0.25">
      <c r="A296" s="42"/>
    </row>
    <row r="297" spans="1:1" x14ac:dyDescent="0.25">
      <c r="A297" s="42"/>
    </row>
    <row r="298" spans="1:1" x14ac:dyDescent="0.25">
      <c r="A298" s="42"/>
    </row>
    <row r="299" spans="1:1" x14ac:dyDescent="0.25">
      <c r="A299" s="42"/>
    </row>
    <row r="300" spans="1:1" x14ac:dyDescent="0.25">
      <c r="A300" s="42"/>
    </row>
    <row r="301" spans="1:1" x14ac:dyDescent="0.25">
      <c r="A301" s="42"/>
    </row>
    <row r="302" spans="1:1" x14ac:dyDescent="0.25">
      <c r="A302" s="42"/>
    </row>
    <row r="303" spans="1:1" x14ac:dyDescent="0.25">
      <c r="A303" s="42"/>
    </row>
    <row r="304" spans="1:1" x14ac:dyDescent="0.25">
      <c r="A304" s="42"/>
    </row>
    <row r="305" spans="1:1" x14ac:dyDescent="0.25">
      <c r="A305" s="42"/>
    </row>
    <row r="306" spans="1:1" x14ac:dyDescent="0.25">
      <c r="A306" s="42"/>
    </row>
    <row r="307" spans="1:1" x14ac:dyDescent="0.25">
      <c r="A307" s="42"/>
    </row>
    <row r="308" spans="1:1" x14ac:dyDescent="0.25">
      <c r="A308" s="42"/>
    </row>
    <row r="309" spans="1:1" x14ac:dyDescent="0.25">
      <c r="A309" s="42"/>
    </row>
    <row r="310" spans="1:1" x14ac:dyDescent="0.25">
      <c r="A310" s="42"/>
    </row>
    <row r="311" spans="1:1" x14ac:dyDescent="0.25">
      <c r="A311" s="42"/>
    </row>
    <row r="312" spans="1:1" x14ac:dyDescent="0.25">
      <c r="A312" s="42"/>
    </row>
    <row r="313" spans="1:1" x14ac:dyDescent="0.25">
      <c r="A313" s="42"/>
    </row>
    <row r="314" spans="1:1" x14ac:dyDescent="0.25">
      <c r="A314" s="42"/>
    </row>
    <row r="315" spans="1:1" x14ac:dyDescent="0.25">
      <c r="A315" s="42"/>
    </row>
    <row r="316" spans="1:1" x14ac:dyDescent="0.25">
      <c r="A316" s="42"/>
    </row>
    <row r="317" spans="1:1" x14ac:dyDescent="0.25">
      <c r="A317" s="42"/>
    </row>
    <row r="318" spans="1:1" x14ac:dyDescent="0.25">
      <c r="A318" s="42"/>
    </row>
    <row r="319" spans="1:1" x14ac:dyDescent="0.25">
      <c r="A319" s="42"/>
    </row>
    <row r="320" spans="1:1" x14ac:dyDescent="0.25">
      <c r="A320" s="42"/>
    </row>
    <row r="321" spans="1:1" x14ac:dyDescent="0.25">
      <c r="A321" s="42"/>
    </row>
    <row r="322" spans="1:1" x14ac:dyDescent="0.25">
      <c r="A322" s="42"/>
    </row>
    <row r="323" spans="1:1" x14ac:dyDescent="0.25">
      <c r="A323" s="42"/>
    </row>
    <row r="324" spans="1:1" x14ac:dyDescent="0.25">
      <c r="A324" s="42"/>
    </row>
    <row r="325" spans="1:1" x14ac:dyDescent="0.25">
      <c r="A325" s="42"/>
    </row>
    <row r="326" spans="1:1" x14ac:dyDescent="0.25">
      <c r="A326" s="42"/>
    </row>
    <row r="327" spans="1:1" x14ac:dyDescent="0.25">
      <c r="A327" s="42"/>
    </row>
    <row r="328" spans="1:1" x14ac:dyDescent="0.25">
      <c r="A328" s="42"/>
    </row>
    <row r="329" spans="1:1" x14ac:dyDescent="0.25">
      <c r="A329" s="42"/>
    </row>
    <row r="330" spans="1:1" x14ac:dyDescent="0.25">
      <c r="A330" s="42"/>
    </row>
    <row r="331" spans="1:1" x14ac:dyDescent="0.25">
      <c r="A331" s="42"/>
    </row>
    <row r="332" spans="1:1" x14ac:dyDescent="0.25">
      <c r="A332" s="42"/>
    </row>
    <row r="333" spans="1:1" x14ac:dyDescent="0.25">
      <c r="A333" s="42"/>
    </row>
    <row r="334" spans="1:1" x14ac:dyDescent="0.25">
      <c r="A334" s="42"/>
    </row>
    <row r="335" spans="1:1" x14ac:dyDescent="0.25">
      <c r="A335" s="42"/>
    </row>
    <row r="336" spans="1:1" x14ac:dyDescent="0.25">
      <c r="A336" s="42"/>
    </row>
    <row r="337" spans="1:1" x14ac:dyDescent="0.25">
      <c r="A337" s="42"/>
    </row>
    <row r="338" spans="1:1" x14ac:dyDescent="0.25">
      <c r="A338" s="42"/>
    </row>
    <row r="339" spans="1:1" x14ac:dyDescent="0.25">
      <c r="A339" s="42"/>
    </row>
    <row r="340" spans="1:1" x14ac:dyDescent="0.25">
      <c r="A340" s="42"/>
    </row>
    <row r="341" spans="1:1" x14ac:dyDescent="0.25">
      <c r="A341" s="42"/>
    </row>
    <row r="342" spans="1:1" x14ac:dyDescent="0.25">
      <c r="A342" s="42"/>
    </row>
    <row r="343" spans="1:1" x14ac:dyDescent="0.25">
      <c r="A343" s="42"/>
    </row>
    <row r="344" spans="1:1" x14ac:dyDescent="0.25">
      <c r="A344" s="42"/>
    </row>
    <row r="345" spans="1:1" x14ac:dyDescent="0.25">
      <c r="A345" s="42"/>
    </row>
    <row r="346" spans="1:1" x14ac:dyDescent="0.25">
      <c r="A346" s="42"/>
    </row>
    <row r="347" spans="1:1" x14ac:dyDescent="0.25">
      <c r="A347" s="42"/>
    </row>
    <row r="348" spans="1:1" x14ac:dyDescent="0.25">
      <c r="A348" s="42"/>
    </row>
    <row r="349" spans="1:1" x14ac:dyDescent="0.25">
      <c r="A349" s="42"/>
    </row>
    <row r="350" spans="1:1" x14ac:dyDescent="0.25">
      <c r="A350" s="42"/>
    </row>
    <row r="351" spans="1:1" x14ac:dyDescent="0.25">
      <c r="A351" s="42"/>
    </row>
    <row r="352" spans="1:1" x14ac:dyDescent="0.25">
      <c r="A352" s="42"/>
    </row>
    <row r="353" spans="1:1" x14ac:dyDescent="0.25">
      <c r="A353" s="42"/>
    </row>
    <row r="354" spans="1:1" x14ac:dyDescent="0.25">
      <c r="A354" s="42"/>
    </row>
    <row r="355" spans="1:1" x14ac:dyDescent="0.25">
      <c r="A355" s="42"/>
    </row>
    <row r="356" spans="1:1" x14ac:dyDescent="0.25">
      <c r="A356" s="42"/>
    </row>
    <row r="357" spans="1:1" x14ac:dyDescent="0.25">
      <c r="A357" s="42"/>
    </row>
    <row r="358" spans="1:1" x14ac:dyDescent="0.25">
      <c r="A358" s="42"/>
    </row>
    <row r="359" spans="1:1" x14ac:dyDescent="0.25">
      <c r="A359" s="42"/>
    </row>
    <row r="360" spans="1:1" x14ac:dyDescent="0.25">
      <c r="A360" s="42"/>
    </row>
    <row r="361" spans="1:1" x14ac:dyDescent="0.25">
      <c r="A361" s="42"/>
    </row>
    <row r="362" spans="1:1" x14ac:dyDescent="0.25">
      <c r="A362" s="42"/>
    </row>
    <row r="363" spans="1:1" x14ac:dyDescent="0.25">
      <c r="A363" s="42"/>
    </row>
    <row r="364" spans="1:1" x14ac:dyDescent="0.25">
      <c r="A364" s="42"/>
    </row>
    <row r="365" spans="1:1" x14ac:dyDescent="0.25">
      <c r="A365" s="42"/>
    </row>
    <row r="366" spans="1:1" x14ac:dyDescent="0.25">
      <c r="A366" s="42"/>
    </row>
    <row r="367" spans="1:1" x14ac:dyDescent="0.25">
      <c r="A367" s="42"/>
    </row>
    <row r="368" spans="1:1" x14ac:dyDescent="0.25">
      <c r="A368" s="42"/>
    </row>
    <row r="369" spans="1:1" x14ac:dyDescent="0.25">
      <c r="A369" s="42"/>
    </row>
    <row r="370" spans="1:1" x14ac:dyDescent="0.25">
      <c r="A370" s="42"/>
    </row>
    <row r="371" spans="1:1" x14ac:dyDescent="0.25">
      <c r="A371" s="42"/>
    </row>
    <row r="372" spans="1:1" x14ac:dyDescent="0.25">
      <c r="A372" s="42"/>
    </row>
    <row r="373" spans="1:1" x14ac:dyDescent="0.25">
      <c r="A373" s="42"/>
    </row>
    <row r="374" spans="1:1" x14ac:dyDescent="0.25">
      <c r="A374" s="42"/>
    </row>
    <row r="375" spans="1:1" x14ac:dyDescent="0.25">
      <c r="A375" s="42"/>
    </row>
    <row r="376" spans="1:1" x14ac:dyDescent="0.25">
      <c r="A376" s="42"/>
    </row>
    <row r="377" spans="1:1" x14ac:dyDescent="0.25">
      <c r="A377" s="42"/>
    </row>
    <row r="378" spans="1:1" x14ac:dyDescent="0.25">
      <c r="A378" s="42"/>
    </row>
    <row r="379" spans="1:1" x14ac:dyDescent="0.25">
      <c r="A379" s="42"/>
    </row>
    <row r="380" spans="1:1" x14ac:dyDescent="0.25">
      <c r="A380" s="42"/>
    </row>
    <row r="381" spans="1:1" x14ac:dyDescent="0.25">
      <c r="A381" s="42"/>
    </row>
    <row r="382" spans="1:1" x14ac:dyDescent="0.25">
      <c r="A382" s="42"/>
    </row>
    <row r="383" spans="1:1" x14ac:dyDescent="0.25">
      <c r="A383" s="42"/>
    </row>
    <row r="384" spans="1:1" x14ac:dyDescent="0.25">
      <c r="A384" s="42"/>
    </row>
    <row r="385" spans="1:1" x14ac:dyDescent="0.25">
      <c r="A385" s="42"/>
    </row>
    <row r="386" spans="1:1" x14ac:dyDescent="0.25">
      <c r="A386" s="42"/>
    </row>
    <row r="387" spans="1:1" x14ac:dyDescent="0.25">
      <c r="A387" s="42"/>
    </row>
    <row r="388" spans="1:1" x14ac:dyDescent="0.25">
      <c r="A388" s="42"/>
    </row>
    <row r="389" spans="1:1" x14ac:dyDescent="0.25">
      <c r="A389" s="42"/>
    </row>
    <row r="390" spans="1:1" x14ac:dyDescent="0.25">
      <c r="A390" s="42"/>
    </row>
    <row r="391" spans="1:1" x14ac:dyDescent="0.25">
      <c r="A391" s="42"/>
    </row>
    <row r="392" spans="1:1" x14ac:dyDescent="0.25">
      <c r="A392" s="42"/>
    </row>
    <row r="393" spans="1:1" x14ac:dyDescent="0.25">
      <c r="A393" s="42"/>
    </row>
    <row r="394" spans="1:1" x14ac:dyDescent="0.25">
      <c r="A394" s="42"/>
    </row>
    <row r="395" spans="1:1" x14ac:dyDescent="0.25">
      <c r="A395" s="42"/>
    </row>
    <row r="396" spans="1:1" x14ac:dyDescent="0.25">
      <c r="A396" s="42"/>
    </row>
    <row r="397" spans="1:1" x14ac:dyDescent="0.25">
      <c r="A397" s="42"/>
    </row>
    <row r="398" spans="1:1" x14ac:dyDescent="0.25">
      <c r="A398" s="42"/>
    </row>
    <row r="399" spans="1:1" x14ac:dyDescent="0.25">
      <c r="A399" s="42"/>
    </row>
    <row r="400" spans="1:1" x14ac:dyDescent="0.25">
      <c r="A400" s="42"/>
    </row>
    <row r="401" spans="1:1" x14ac:dyDescent="0.25">
      <c r="A401" s="42"/>
    </row>
    <row r="402" spans="1:1" x14ac:dyDescent="0.25">
      <c r="A402" s="42"/>
    </row>
    <row r="403" spans="1:1" x14ac:dyDescent="0.25">
      <c r="A403" s="42"/>
    </row>
    <row r="404" spans="1:1" x14ac:dyDescent="0.25">
      <c r="A404" s="42"/>
    </row>
    <row r="405" spans="1:1" x14ac:dyDescent="0.25">
      <c r="A405" s="42"/>
    </row>
    <row r="406" spans="1:1" x14ac:dyDescent="0.25">
      <c r="A406" s="42"/>
    </row>
    <row r="407" spans="1:1" x14ac:dyDescent="0.25">
      <c r="A407" s="42"/>
    </row>
    <row r="408" spans="1:1" x14ac:dyDescent="0.25">
      <c r="A408" s="42"/>
    </row>
    <row r="409" spans="1:1" x14ac:dyDescent="0.25">
      <c r="A409" s="42"/>
    </row>
    <row r="410" spans="1:1" x14ac:dyDescent="0.25">
      <c r="A410" s="42"/>
    </row>
    <row r="411" spans="1:1" x14ac:dyDescent="0.25">
      <c r="A411" s="42"/>
    </row>
    <row r="412" spans="1:1" x14ac:dyDescent="0.25">
      <c r="A412" s="42"/>
    </row>
    <row r="413" spans="1:1" x14ac:dyDescent="0.25">
      <c r="A413" s="42"/>
    </row>
    <row r="414" spans="1:1" x14ac:dyDescent="0.25">
      <c r="A414" s="42"/>
    </row>
    <row r="415" spans="1:1" x14ac:dyDescent="0.25">
      <c r="A415" s="42"/>
    </row>
    <row r="416" spans="1:1" x14ac:dyDescent="0.25">
      <c r="A416" s="42"/>
    </row>
    <row r="417" spans="1:1" x14ac:dyDescent="0.25">
      <c r="A417" s="42"/>
    </row>
    <row r="418" spans="1:1" x14ac:dyDescent="0.25">
      <c r="A418" s="42"/>
    </row>
    <row r="419" spans="1:1" x14ac:dyDescent="0.25">
      <c r="A419" s="42"/>
    </row>
    <row r="420" spans="1:1" x14ac:dyDescent="0.25">
      <c r="A420" s="42"/>
    </row>
    <row r="421" spans="1:1" x14ac:dyDescent="0.25">
      <c r="A421" s="42"/>
    </row>
    <row r="422" spans="1:1" x14ac:dyDescent="0.25">
      <c r="A422" s="42"/>
    </row>
    <row r="423" spans="1:1" x14ac:dyDescent="0.25">
      <c r="A423" s="42"/>
    </row>
    <row r="424" spans="1:1" x14ac:dyDescent="0.25">
      <c r="A424" s="42"/>
    </row>
    <row r="425" spans="1:1" x14ac:dyDescent="0.25">
      <c r="A425" s="42"/>
    </row>
    <row r="426" spans="1:1" x14ac:dyDescent="0.25">
      <c r="A426" s="42"/>
    </row>
    <row r="427" spans="1:1" x14ac:dyDescent="0.25">
      <c r="A427" s="42"/>
    </row>
    <row r="428" spans="1:1" x14ac:dyDescent="0.25">
      <c r="A428" s="42"/>
    </row>
    <row r="429" spans="1:1" x14ac:dyDescent="0.25">
      <c r="A429" s="42"/>
    </row>
    <row r="430" spans="1:1" x14ac:dyDescent="0.25">
      <c r="A430" s="42"/>
    </row>
    <row r="431" spans="1:1" x14ac:dyDescent="0.25">
      <c r="A431" s="42"/>
    </row>
    <row r="432" spans="1:1" x14ac:dyDescent="0.25">
      <c r="A432" s="42"/>
    </row>
    <row r="433" spans="1:1" x14ac:dyDescent="0.25">
      <c r="A433" s="42"/>
    </row>
    <row r="434" spans="1:1" x14ac:dyDescent="0.25">
      <c r="A434" s="42"/>
    </row>
    <row r="435" spans="1:1" x14ac:dyDescent="0.25">
      <c r="A435" s="42"/>
    </row>
    <row r="436" spans="1:1" x14ac:dyDescent="0.25">
      <c r="A436" s="42"/>
    </row>
    <row r="437" spans="1:1" x14ac:dyDescent="0.25">
      <c r="A437" s="42"/>
    </row>
    <row r="438" spans="1:1" x14ac:dyDescent="0.25">
      <c r="A438" s="42"/>
    </row>
    <row r="439" spans="1:1" x14ac:dyDescent="0.25">
      <c r="A439" s="42"/>
    </row>
    <row r="440" spans="1:1" x14ac:dyDescent="0.25">
      <c r="A440" s="42"/>
    </row>
    <row r="441" spans="1:1" x14ac:dyDescent="0.25">
      <c r="A441" s="42"/>
    </row>
    <row r="442" spans="1:1" x14ac:dyDescent="0.25">
      <c r="A442" s="42"/>
    </row>
    <row r="443" spans="1:1" x14ac:dyDescent="0.25">
      <c r="A443" s="42"/>
    </row>
    <row r="444" spans="1:1" x14ac:dyDescent="0.25">
      <c r="A444" s="42"/>
    </row>
    <row r="445" spans="1:1" x14ac:dyDescent="0.25">
      <c r="A445" s="42"/>
    </row>
    <row r="446" spans="1:1" x14ac:dyDescent="0.25">
      <c r="A446" s="42"/>
    </row>
    <row r="447" spans="1:1" x14ac:dyDescent="0.25">
      <c r="A447" s="42"/>
    </row>
    <row r="448" spans="1:1" x14ac:dyDescent="0.25">
      <c r="A448" s="42"/>
    </row>
    <row r="449" spans="1:1" x14ac:dyDescent="0.25">
      <c r="A449" s="42"/>
    </row>
    <row r="450" spans="1:1" x14ac:dyDescent="0.25">
      <c r="A450" s="42"/>
    </row>
    <row r="451" spans="1:1" x14ac:dyDescent="0.25">
      <c r="A451" s="42"/>
    </row>
    <row r="452" spans="1:1" x14ac:dyDescent="0.25">
      <c r="A452" s="42"/>
    </row>
    <row r="453" spans="1:1" x14ac:dyDescent="0.25">
      <c r="A453" s="42"/>
    </row>
    <row r="454" spans="1:1" x14ac:dyDescent="0.25">
      <c r="A454" s="42"/>
    </row>
    <row r="455" spans="1:1" x14ac:dyDescent="0.25">
      <c r="A455" s="42"/>
    </row>
    <row r="456" spans="1:1" x14ac:dyDescent="0.25">
      <c r="A456" s="42"/>
    </row>
    <row r="457" spans="1:1" x14ac:dyDescent="0.25">
      <c r="A457" s="42"/>
    </row>
    <row r="458" spans="1:1" x14ac:dyDescent="0.25">
      <c r="A458" s="42"/>
    </row>
    <row r="459" spans="1:1" x14ac:dyDescent="0.25">
      <c r="A459" s="42"/>
    </row>
    <row r="460" spans="1:1" x14ac:dyDescent="0.25">
      <c r="A460" s="42"/>
    </row>
    <row r="461" spans="1:1" x14ac:dyDescent="0.25">
      <c r="A461" s="42"/>
    </row>
    <row r="462" spans="1:1" x14ac:dyDescent="0.25">
      <c r="A462" s="42"/>
    </row>
    <row r="463" spans="1:1" x14ac:dyDescent="0.25">
      <c r="A463" s="42"/>
    </row>
    <row r="464" spans="1:1" x14ac:dyDescent="0.25">
      <c r="A464" s="42"/>
    </row>
    <row r="465" spans="1:1" x14ac:dyDescent="0.25">
      <c r="A465" s="42"/>
    </row>
    <row r="466" spans="1:1" x14ac:dyDescent="0.25">
      <c r="A466" s="42"/>
    </row>
    <row r="467" spans="1:1" x14ac:dyDescent="0.25">
      <c r="A467" s="42"/>
    </row>
    <row r="468" spans="1:1" x14ac:dyDescent="0.25">
      <c r="A468" s="42"/>
    </row>
    <row r="469" spans="1:1" x14ac:dyDescent="0.25">
      <c r="A469" s="42"/>
    </row>
    <row r="470" spans="1:1" x14ac:dyDescent="0.25">
      <c r="A470" s="42"/>
    </row>
    <row r="471" spans="1:1" x14ac:dyDescent="0.25">
      <c r="A471" s="42"/>
    </row>
    <row r="472" spans="1:1" x14ac:dyDescent="0.25">
      <c r="A472" s="42"/>
    </row>
    <row r="473" spans="1:1" x14ac:dyDescent="0.25">
      <c r="A473" s="42"/>
    </row>
    <row r="474" spans="1:1" x14ac:dyDescent="0.25">
      <c r="A474" s="42"/>
    </row>
    <row r="475" spans="1:1" x14ac:dyDescent="0.25">
      <c r="A475" s="42"/>
    </row>
    <row r="476" spans="1:1" x14ac:dyDescent="0.25">
      <c r="A476" s="42"/>
    </row>
    <row r="477" spans="1:1" x14ac:dyDescent="0.25">
      <c r="A477" s="42"/>
    </row>
    <row r="478" spans="1:1" x14ac:dyDescent="0.25">
      <c r="A478" s="42"/>
    </row>
    <row r="479" spans="1:1" x14ac:dyDescent="0.25">
      <c r="A479" s="42"/>
    </row>
    <row r="480" spans="1:1" x14ac:dyDescent="0.25">
      <c r="A480" s="42"/>
    </row>
    <row r="481" spans="1:1" x14ac:dyDescent="0.25">
      <c r="A481" s="42"/>
    </row>
    <row r="482" spans="1:1" x14ac:dyDescent="0.25">
      <c r="A482" s="42"/>
    </row>
    <row r="483" spans="1:1" x14ac:dyDescent="0.25">
      <c r="A483" s="42"/>
    </row>
    <row r="484" spans="1:1" x14ac:dyDescent="0.25">
      <c r="A484" s="42"/>
    </row>
    <row r="485" spans="1:1" x14ac:dyDescent="0.25">
      <c r="A485" s="42"/>
    </row>
    <row r="486" spans="1:1" x14ac:dyDescent="0.25">
      <c r="A486" s="42"/>
    </row>
    <row r="487" spans="1:1" x14ac:dyDescent="0.25">
      <c r="A487" s="42"/>
    </row>
    <row r="488" spans="1:1" x14ac:dyDescent="0.25">
      <c r="A488" s="42"/>
    </row>
    <row r="489" spans="1:1" x14ac:dyDescent="0.25">
      <c r="A489" s="42"/>
    </row>
    <row r="490" spans="1:1" x14ac:dyDescent="0.25">
      <c r="A490" s="42"/>
    </row>
    <row r="491" spans="1:1" x14ac:dyDescent="0.25">
      <c r="A491" s="42"/>
    </row>
    <row r="492" spans="1:1" x14ac:dyDescent="0.25">
      <c r="A492" s="42"/>
    </row>
    <row r="493" spans="1:1" x14ac:dyDescent="0.25">
      <c r="A493" s="42"/>
    </row>
    <row r="494" spans="1:1" x14ac:dyDescent="0.25">
      <c r="A494" s="42"/>
    </row>
    <row r="495" spans="1:1" x14ac:dyDescent="0.25">
      <c r="A495" s="42"/>
    </row>
    <row r="496" spans="1:1" x14ac:dyDescent="0.25">
      <c r="A496" s="42"/>
    </row>
    <row r="497" spans="1:1" x14ac:dyDescent="0.25">
      <c r="A497" s="42"/>
    </row>
    <row r="498" spans="1:1" x14ac:dyDescent="0.25">
      <c r="A498" s="42"/>
    </row>
    <row r="499" spans="1:1" x14ac:dyDescent="0.25">
      <c r="A499" s="42"/>
    </row>
    <row r="500" spans="1:1" x14ac:dyDescent="0.25">
      <c r="A500" s="42"/>
    </row>
    <row r="501" spans="1:1" x14ac:dyDescent="0.25">
      <c r="A501" s="42"/>
    </row>
    <row r="502" spans="1:1" x14ac:dyDescent="0.25">
      <c r="A502" s="42"/>
    </row>
    <row r="503" spans="1:1" x14ac:dyDescent="0.25">
      <c r="A503" s="42"/>
    </row>
    <row r="504" spans="1:1" x14ac:dyDescent="0.25">
      <c r="A504" s="42"/>
    </row>
    <row r="505" spans="1:1" x14ac:dyDescent="0.25">
      <c r="A505" s="42"/>
    </row>
    <row r="506" spans="1:1" x14ac:dyDescent="0.25">
      <c r="A506" s="42"/>
    </row>
    <row r="507" spans="1:1" x14ac:dyDescent="0.25">
      <c r="A507" s="42"/>
    </row>
    <row r="508" spans="1:1" x14ac:dyDescent="0.25">
      <c r="A508" s="42"/>
    </row>
    <row r="509" spans="1:1" x14ac:dyDescent="0.25">
      <c r="A509" s="42"/>
    </row>
    <row r="510" spans="1:1" x14ac:dyDescent="0.25">
      <c r="A510" s="42"/>
    </row>
    <row r="511" spans="1:1" x14ac:dyDescent="0.25">
      <c r="A511" s="42"/>
    </row>
    <row r="512" spans="1:1" x14ac:dyDescent="0.25">
      <c r="A512" s="42"/>
    </row>
    <row r="513" spans="1:1" x14ac:dyDescent="0.25">
      <c r="A513" s="42"/>
    </row>
    <row r="514" spans="1:1" x14ac:dyDescent="0.25">
      <c r="A514" s="42"/>
    </row>
    <row r="515" spans="1:1" x14ac:dyDescent="0.25">
      <c r="A515" s="42"/>
    </row>
    <row r="516" spans="1:1" x14ac:dyDescent="0.25">
      <c r="A516" s="42"/>
    </row>
    <row r="517" spans="1:1" x14ac:dyDescent="0.25">
      <c r="A517" s="42"/>
    </row>
    <row r="518" spans="1:1" x14ac:dyDescent="0.25">
      <c r="A518" s="42"/>
    </row>
    <row r="519" spans="1:1" x14ac:dyDescent="0.25">
      <c r="A519" s="42"/>
    </row>
    <row r="520" spans="1:1" x14ac:dyDescent="0.25">
      <c r="A520" s="4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966"/>
  <sheetViews>
    <sheetView workbookViewId="0">
      <selection activeCell="I1" sqref="I1:K1048576"/>
    </sheetView>
  </sheetViews>
  <sheetFormatPr defaultColWidth="9.140625" defaultRowHeight="15" x14ac:dyDescent="0.25"/>
  <cols>
    <col min="1" max="1" width="19.42578125" bestFit="1" customWidth="1"/>
    <col min="2" max="2" width="14.140625" bestFit="1" customWidth="1"/>
    <col min="3" max="3" width="27.5703125" bestFit="1" customWidth="1"/>
    <col min="4" max="4" width="18.5703125" bestFit="1" customWidth="1"/>
    <col min="5" max="5" width="50.85546875" bestFit="1" customWidth="1"/>
    <col min="6" max="6" width="34.140625" bestFit="1" customWidth="1"/>
    <col min="8" max="9" width="34.140625" style="40" bestFit="1" customWidth="1"/>
    <col min="10" max="10" width="12.140625" style="40" customWidth="1"/>
    <col min="11" max="11" width="41.5703125" style="40" bestFit="1" customWidth="1"/>
    <col min="12" max="12" width="8" style="40" bestFit="1" customWidth="1"/>
    <col min="13" max="13" width="9.140625" style="40"/>
    <col min="14" max="15" width="18.85546875" style="40" bestFit="1" customWidth="1"/>
    <col min="16" max="16" width="23.5703125" style="40" bestFit="1" customWidth="1"/>
    <col min="17" max="17" width="8.42578125" style="40" bestFit="1" customWidth="1"/>
    <col min="18" max="18" width="8" style="40" bestFit="1" customWidth="1"/>
    <col min="19" max="20" width="9.140625" style="40"/>
    <col min="21" max="23" width="31.85546875" style="40" bestFit="1" customWidth="1"/>
    <col min="24" max="24" width="8.42578125" style="40" bestFit="1" customWidth="1"/>
    <col min="25" max="25" width="8" style="40" bestFit="1" customWidth="1"/>
    <col min="26" max="26" width="9.140625" style="40"/>
    <col min="27" max="28" width="50.5703125" style="40" bestFit="1" customWidth="1"/>
    <col min="29" max="29" width="7.42578125" style="40" bestFit="1" customWidth="1"/>
    <col min="30" max="30" width="8.42578125" style="40" bestFit="1" customWidth="1"/>
    <col min="31" max="31" width="8" style="40" bestFit="1" customWidth="1"/>
  </cols>
  <sheetData>
    <row r="2" spans="1:31" s="40" customFormat="1" ht="12.75" x14ac:dyDescent="0.2">
      <c r="I2" s="44" t="s">
        <v>2</v>
      </c>
      <c r="J2" s="45" t="s">
        <v>3</v>
      </c>
      <c r="K2" s="46" t="s">
        <v>4</v>
      </c>
      <c r="L2" s="47" t="s">
        <v>438</v>
      </c>
      <c r="O2" s="44" t="s">
        <v>2</v>
      </c>
      <c r="P2" s="45" t="s">
        <v>3</v>
      </c>
      <c r="Q2" s="46" t="s">
        <v>4</v>
      </c>
      <c r="R2" s="47" t="s">
        <v>438</v>
      </c>
      <c r="V2" s="44" t="s">
        <v>2</v>
      </c>
      <c r="W2" s="45" t="s">
        <v>3</v>
      </c>
      <c r="X2" s="46" t="s">
        <v>4</v>
      </c>
      <c r="Y2" s="47" t="s">
        <v>438</v>
      </c>
      <c r="AB2" s="44" t="s">
        <v>2</v>
      </c>
      <c r="AC2" s="45" t="s">
        <v>3</v>
      </c>
      <c r="AD2" s="46" t="s">
        <v>4</v>
      </c>
      <c r="AE2" s="47" t="s">
        <v>438</v>
      </c>
    </row>
    <row r="3" spans="1:31" ht="26.25" x14ac:dyDescent="0.25">
      <c r="A3" s="40" t="s">
        <v>439</v>
      </c>
      <c r="B3" s="40" t="s">
        <v>439</v>
      </c>
      <c r="C3" s="40" t="s">
        <v>440</v>
      </c>
      <c r="D3" s="40" t="s">
        <v>440</v>
      </c>
      <c r="E3" s="40" t="s">
        <v>441</v>
      </c>
      <c r="F3" s="40" t="s">
        <v>441</v>
      </c>
      <c r="H3" s="40" t="str">
        <f t="shared" ref="H3:H66" ca="1" si="0">IF(I3="","",OFFSET($I3,0,LangOffset,1,1))</f>
        <v>Sélectionnez le pays</v>
      </c>
      <c r="I3" s="40" t="s">
        <v>441</v>
      </c>
      <c r="J3" s="93" t="s">
        <v>442</v>
      </c>
      <c r="K3" s="40" t="s">
        <v>443</v>
      </c>
      <c r="N3" s="40" t="str">
        <f ca="1">OFFSET($O3,0,LangOffset,1,1)</f>
        <v>Choisir le cycle budgétaire</v>
      </c>
      <c r="O3" s="40" t="s">
        <v>440</v>
      </c>
      <c r="P3" s="40" t="s">
        <v>444</v>
      </c>
      <c r="Q3" s="40" t="s">
        <v>445</v>
      </c>
      <c r="U3" s="40" t="str">
        <f ca="1">OFFSET($V3,0,LangOffset,1,1)</f>
        <v>Choisir la maladie</v>
      </c>
      <c r="V3" s="40" t="s">
        <v>446</v>
      </c>
      <c r="W3" s="40" t="s">
        <v>447</v>
      </c>
      <c r="X3" s="40" t="s">
        <v>448</v>
      </c>
      <c r="AA3" s="40" t="str">
        <f t="shared" ref="AA3:AA50" ca="1" si="1">OFFSET($AB3,0,LangOffset,1,1)</f>
        <v>Choisir la source extérieure</v>
      </c>
      <c r="AB3" s="40" t="s">
        <v>449</v>
      </c>
      <c r="AC3" s="40" t="s">
        <v>450</v>
      </c>
      <c r="AD3" s="40" t="s">
        <v>451</v>
      </c>
    </row>
    <row r="4" spans="1:31" x14ac:dyDescent="0.25">
      <c r="A4" s="40" t="s">
        <v>452</v>
      </c>
      <c r="B4" s="40" t="s">
        <v>439</v>
      </c>
      <c r="C4" s="40" t="s">
        <v>453</v>
      </c>
      <c r="D4" s="40" t="s">
        <v>453</v>
      </c>
      <c r="E4" s="40" t="s">
        <v>454</v>
      </c>
      <c r="F4" s="40" t="s">
        <v>454</v>
      </c>
      <c r="H4" s="40" t="str">
        <f t="shared" ca="1" si="0"/>
        <v>Afghanistan</v>
      </c>
      <c r="I4" s="40" t="s">
        <v>454</v>
      </c>
      <c r="J4" s="40" t="s">
        <v>454</v>
      </c>
      <c r="K4" s="40" t="s">
        <v>455</v>
      </c>
      <c r="N4" s="40" t="str">
        <f ca="1">OFFSET($O4,0,LangOffset,1,1)</f>
        <v>Janvier - décembre</v>
      </c>
      <c r="O4" s="40" t="s">
        <v>453</v>
      </c>
      <c r="P4" s="40" t="s">
        <v>456</v>
      </c>
      <c r="Q4" s="40" t="s">
        <v>457</v>
      </c>
      <c r="U4" s="40" t="str">
        <f ca="1">OFFSET($V4,0,LangOffset,1,1)</f>
        <v>VIH et sida</v>
      </c>
      <c r="V4" s="40" t="s">
        <v>253</v>
      </c>
      <c r="W4" s="40" t="s">
        <v>458</v>
      </c>
      <c r="X4" s="40" t="s">
        <v>254</v>
      </c>
      <c r="AA4" s="40" t="str">
        <f t="shared" ca="1" si="1"/>
        <v>Banque africaine de développement (BafD)</v>
      </c>
      <c r="AB4" s="40" t="s">
        <v>459</v>
      </c>
      <c r="AC4" s="40" t="s">
        <v>460</v>
      </c>
      <c r="AD4" s="40" t="s">
        <v>461</v>
      </c>
    </row>
    <row r="5" spans="1:31" x14ac:dyDescent="0.25">
      <c r="A5" s="40" t="s">
        <v>462</v>
      </c>
      <c r="B5" s="40" t="s">
        <v>439</v>
      </c>
      <c r="C5" s="40" t="s">
        <v>463</v>
      </c>
      <c r="D5" s="40" t="s">
        <v>463</v>
      </c>
      <c r="E5" s="40" t="s">
        <v>464</v>
      </c>
      <c r="F5" s="40" t="s">
        <v>464</v>
      </c>
      <c r="H5" s="40" t="str">
        <f t="shared" ca="1" si="0"/>
        <v>Albanie</v>
      </c>
      <c r="I5" s="40" t="s">
        <v>465</v>
      </c>
      <c r="J5" s="40" t="s">
        <v>466</v>
      </c>
      <c r="K5" s="40" t="s">
        <v>465</v>
      </c>
      <c r="N5" s="40" t="str">
        <f ca="1">OFFSET($O5,0,LangOffset,1,1)</f>
        <v>Avril - mars</v>
      </c>
      <c r="O5" s="40" t="s">
        <v>463</v>
      </c>
      <c r="P5" s="40" t="s">
        <v>467</v>
      </c>
      <c r="Q5" s="40" t="s">
        <v>468</v>
      </c>
      <c r="U5" s="40" t="str">
        <f ca="1">OFFSET($V5,0,LangOffset,1,1)</f>
        <v>Tuberculose</v>
      </c>
      <c r="V5" s="40" t="s">
        <v>256</v>
      </c>
      <c r="W5" s="40" t="s">
        <v>257</v>
      </c>
      <c r="X5" s="40" t="s">
        <v>469</v>
      </c>
      <c r="AA5" s="40" t="str">
        <f t="shared" ca="1" si="1"/>
        <v>Banque asiatique de développement (BAD)</v>
      </c>
      <c r="AB5" s="40" t="s">
        <v>470</v>
      </c>
      <c r="AC5" s="40" t="s">
        <v>471</v>
      </c>
      <c r="AD5" s="40" t="s">
        <v>472</v>
      </c>
    </row>
    <row r="6" spans="1:31" x14ac:dyDescent="0.25">
      <c r="A6" s="40" t="s">
        <v>473</v>
      </c>
      <c r="B6" s="40" t="s">
        <v>439</v>
      </c>
      <c r="C6" s="40" t="s">
        <v>474</v>
      </c>
      <c r="D6" s="40" t="s">
        <v>474</v>
      </c>
      <c r="E6" s="40" t="s">
        <v>465</v>
      </c>
      <c r="F6" s="40" t="s">
        <v>465</v>
      </c>
      <c r="H6" s="40" t="str">
        <f t="shared" ca="1" si="0"/>
        <v>Algérie</v>
      </c>
      <c r="I6" s="40" t="s">
        <v>475</v>
      </c>
      <c r="J6" s="40" t="s">
        <v>476</v>
      </c>
      <c r="K6" s="40" t="s">
        <v>477</v>
      </c>
      <c r="N6" s="40" t="str">
        <f ca="1">OFFSET($O6,0,LangOffset,1,1)</f>
        <v>Juillet - juin</v>
      </c>
      <c r="O6" s="40" t="s">
        <v>474</v>
      </c>
      <c r="P6" s="40" t="s">
        <v>478</v>
      </c>
      <c r="Q6" s="40" t="s">
        <v>479</v>
      </c>
      <c r="U6" s="40" t="str">
        <f ca="1">OFFSET($V6,0,LangOffset,1,1)</f>
        <v>Paludisme</v>
      </c>
      <c r="V6" s="40" t="s">
        <v>259</v>
      </c>
      <c r="W6" s="40" t="s">
        <v>260</v>
      </c>
      <c r="X6" s="40" t="s">
        <v>259</v>
      </c>
      <c r="AA6" s="40" t="str">
        <f t="shared" ca="1" si="1"/>
        <v>Australie</v>
      </c>
      <c r="AB6" s="40" t="s">
        <v>480</v>
      </c>
      <c r="AC6" s="40" t="s">
        <v>481</v>
      </c>
      <c r="AD6" s="40" t="s">
        <v>480</v>
      </c>
    </row>
    <row r="7" spans="1:31" x14ac:dyDescent="0.25">
      <c r="A7" s="40" t="s">
        <v>482</v>
      </c>
      <c r="B7" s="40" t="s">
        <v>482</v>
      </c>
      <c r="C7" s="40" t="s">
        <v>483</v>
      </c>
      <c r="D7" s="40" t="s">
        <v>483</v>
      </c>
      <c r="E7" s="40" t="s">
        <v>475</v>
      </c>
      <c r="F7" s="40" t="s">
        <v>475</v>
      </c>
      <c r="H7" s="40" t="str">
        <f t="shared" ca="1" si="0"/>
        <v>Andorre</v>
      </c>
      <c r="I7" s="40" t="s">
        <v>484</v>
      </c>
      <c r="J7" s="40" t="s">
        <v>485</v>
      </c>
      <c r="K7" s="40" t="s">
        <v>484</v>
      </c>
      <c r="N7" s="40" t="str">
        <f ca="1">OFFSET($O7,0,LangOffset,1,1)</f>
        <v>Octobre - septembre</v>
      </c>
      <c r="O7" s="40" t="s">
        <v>483</v>
      </c>
      <c r="P7" s="40" t="s">
        <v>486</v>
      </c>
      <c r="Q7" s="40" t="s">
        <v>487</v>
      </c>
      <c r="AA7" s="40" t="str">
        <f t="shared" ca="1" si="1"/>
        <v>Belgique</v>
      </c>
      <c r="AB7" s="40" t="s">
        <v>488</v>
      </c>
      <c r="AC7" s="40" t="s">
        <v>489</v>
      </c>
      <c r="AD7" s="40" t="s">
        <v>490</v>
      </c>
    </row>
    <row r="8" spans="1:31" x14ac:dyDescent="0.25">
      <c r="A8" s="40" t="s">
        <v>491</v>
      </c>
      <c r="B8" s="40" t="s">
        <v>491</v>
      </c>
      <c r="C8" s="40" t="s">
        <v>492</v>
      </c>
      <c r="D8" s="40" t="s">
        <v>440</v>
      </c>
      <c r="E8" s="40" t="s">
        <v>493</v>
      </c>
      <c r="F8" s="40" t="s">
        <v>493</v>
      </c>
      <c r="H8" s="40" t="str">
        <f t="shared" ca="1" si="0"/>
        <v>Angola</v>
      </c>
      <c r="I8" s="40" t="s">
        <v>494</v>
      </c>
      <c r="J8" s="40" t="s">
        <v>494</v>
      </c>
      <c r="K8" s="40" t="s">
        <v>494</v>
      </c>
      <c r="AA8" s="40" t="str">
        <f t="shared" ca="1" si="1"/>
        <v>Fondation Bill et Melinda Gates</v>
      </c>
      <c r="AB8" s="40" t="s">
        <v>495</v>
      </c>
      <c r="AC8" s="40" t="s">
        <v>496</v>
      </c>
      <c r="AD8" s="40" t="s">
        <v>497</v>
      </c>
    </row>
    <row r="9" spans="1:31" x14ac:dyDescent="0.25">
      <c r="A9" s="40" t="s">
        <v>498</v>
      </c>
      <c r="B9" s="40" t="s">
        <v>482</v>
      </c>
      <c r="C9" s="40" t="s">
        <v>499</v>
      </c>
      <c r="D9" s="40" t="s">
        <v>453</v>
      </c>
      <c r="E9" s="40" t="s">
        <v>484</v>
      </c>
      <c r="F9" s="40" t="s">
        <v>484</v>
      </c>
      <c r="H9" s="40" t="str">
        <f t="shared" ca="1" si="0"/>
        <v>Antigua-et-Barbuda</v>
      </c>
      <c r="I9" s="40" t="s">
        <v>500</v>
      </c>
      <c r="J9" s="40" t="s">
        <v>501</v>
      </c>
      <c r="K9" s="40" t="s">
        <v>502</v>
      </c>
      <c r="N9" s="40" t="str">
        <f ca="1">OFFSET($O9,0,LangOffset,1,1)</f>
        <v>Choisir la catégorie</v>
      </c>
      <c r="O9" s="40" t="s">
        <v>503</v>
      </c>
      <c r="P9" s="40" t="s">
        <v>504</v>
      </c>
      <c r="Q9" s="40" t="s">
        <v>505</v>
      </c>
      <c r="U9" s="40" t="str">
        <f ca="1">OFFSET($V9,0,LangOffset,1,1)</f>
        <v>Choisir le niveau</v>
      </c>
      <c r="V9" s="40" t="s">
        <v>506</v>
      </c>
      <c r="W9" s="40" t="s">
        <v>507</v>
      </c>
      <c r="X9" s="40" t="s">
        <v>508</v>
      </c>
      <c r="AA9" s="40" t="str">
        <f t="shared" ca="1" si="1"/>
        <v>Brésil</v>
      </c>
      <c r="AB9" s="40" t="s">
        <v>509</v>
      </c>
      <c r="AC9" s="40" t="s">
        <v>510</v>
      </c>
      <c r="AD9" s="40" t="s">
        <v>511</v>
      </c>
    </row>
    <row r="10" spans="1:31" x14ac:dyDescent="0.25">
      <c r="A10" s="40" t="s">
        <v>512</v>
      </c>
      <c r="B10" s="40" t="s">
        <v>491</v>
      </c>
      <c r="C10" s="40" t="s">
        <v>513</v>
      </c>
      <c r="D10" s="40" t="s">
        <v>463</v>
      </c>
      <c r="E10" s="40" t="s">
        <v>494</v>
      </c>
      <c r="F10" s="40" t="s">
        <v>494</v>
      </c>
      <c r="H10" s="40" t="str">
        <f t="shared" ca="1" si="0"/>
        <v>Argentine</v>
      </c>
      <c r="I10" s="40" t="s">
        <v>514</v>
      </c>
      <c r="J10" s="40" t="s">
        <v>515</v>
      </c>
      <c r="K10" s="40" t="s">
        <v>514</v>
      </c>
      <c r="N10" s="40" t="str">
        <f ca="1">OFFSET($O10,0,LangOffset,1,1)</f>
        <v>Modules du Fonds mondial</v>
      </c>
      <c r="O10" s="40" t="s">
        <v>516</v>
      </c>
      <c r="P10" s="40" t="s">
        <v>517</v>
      </c>
      <c r="Q10" s="40" t="s">
        <v>518</v>
      </c>
      <c r="U10" s="40" t="str">
        <f ca="1">OFFSET($V10,0,LangOffset,1,1)</f>
        <v>Gouvernement central</v>
      </c>
      <c r="V10" s="40" t="s">
        <v>519</v>
      </c>
      <c r="W10" s="40" t="s">
        <v>520</v>
      </c>
      <c r="X10" s="40" t="s">
        <v>521</v>
      </c>
      <c r="AA10" s="40" t="str">
        <f t="shared" ca="1" si="1"/>
        <v>Canada</v>
      </c>
      <c r="AB10" s="40" t="s">
        <v>522</v>
      </c>
      <c r="AC10" s="40" t="s">
        <v>522</v>
      </c>
      <c r="AD10" s="40" t="s">
        <v>523</v>
      </c>
    </row>
    <row r="11" spans="1:31" x14ac:dyDescent="0.25">
      <c r="C11" s="40" t="s">
        <v>524</v>
      </c>
      <c r="D11" s="40" t="s">
        <v>474</v>
      </c>
      <c r="E11" s="40" t="s">
        <v>525</v>
      </c>
      <c r="F11" s="40" t="s">
        <v>525</v>
      </c>
      <c r="H11" s="40" t="str">
        <f t="shared" ca="1" si="0"/>
        <v>Arménie</v>
      </c>
      <c r="I11" s="40" t="s">
        <v>526</v>
      </c>
      <c r="J11" s="40" t="s">
        <v>527</v>
      </c>
      <c r="K11" s="40" t="s">
        <v>526</v>
      </c>
      <c r="N11" s="40" t="str">
        <f ca="1">OFFSET($O11,0,LangOffset,1,1)</f>
        <v>Catégories du PSN</v>
      </c>
      <c r="O11" s="40" t="s">
        <v>528</v>
      </c>
      <c r="P11" s="40" t="s">
        <v>529</v>
      </c>
      <c r="Q11" s="40" t="s">
        <v>530</v>
      </c>
      <c r="U11" s="40" t="str">
        <f ca="1">OFFSET($V11,0,LangOffset,1,1)</f>
        <v>Autorités centrales et infranationales</v>
      </c>
      <c r="V11" s="40" t="s">
        <v>531</v>
      </c>
      <c r="W11" s="40" t="s">
        <v>532</v>
      </c>
      <c r="X11" s="40" t="s">
        <v>533</v>
      </c>
      <c r="AA11" s="40" t="str">
        <f t="shared" ca="1" si="1"/>
        <v>Chine</v>
      </c>
      <c r="AB11" s="40" t="s">
        <v>534</v>
      </c>
      <c r="AC11" s="40" t="s">
        <v>535</v>
      </c>
      <c r="AD11" s="40" t="s">
        <v>534</v>
      </c>
    </row>
    <row r="12" spans="1:31" x14ac:dyDescent="0.25">
      <c r="C12" s="40" t="s">
        <v>536</v>
      </c>
      <c r="D12" s="40" t="s">
        <v>483</v>
      </c>
      <c r="E12" s="40" t="s">
        <v>500</v>
      </c>
      <c r="F12" s="40" t="s">
        <v>500</v>
      </c>
      <c r="H12" s="40" t="str">
        <f t="shared" ca="1" si="0"/>
        <v>Aruba</v>
      </c>
      <c r="I12" s="40" t="s">
        <v>537</v>
      </c>
      <c r="J12" s="40" t="s">
        <v>537</v>
      </c>
      <c r="K12" s="40" t="s">
        <v>537</v>
      </c>
      <c r="AA12" s="40" t="str">
        <f t="shared" ca="1" si="1"/>
        <v>Fondation Clinton</v>
      </c>
      <c r="AB12" s="40" t="s">
        <v>538</v>
      </c>
      <c r="AC12" s="40" t="s">
        <v>539</v>
      </c>
      <c r="AD12" s="40" t="s">
        <v>540</v>
      </c>
    </row>
    <row r="13" spans="1:31" x14ac:dyDescent="0.25">
      <c r="C13" s="40" t="s">
        <v>541</v>
      </c>
      <c r="D13" s="40" t="s">
        <v>440</v>
      </c>
      <c r="E13" s="40" t="s">
        <v>514</v>
      </c>
      <c r="F13" s="40" t="s">
        <v>514</v>
      </c>
      <c r="H13" s="40" t="str">
        <f t="shared" ca="1" si="0"/>
        <v>Australie</v>
      </c>
      <c r="I13" s="40" t="s">
        <v>480</v>
      </c>
      <c r="J13" s="40" t="s">
        <v>481</v>
      </c>
      <c r="K13" s="40" t="s">
        <v>480</v>
      </c>
      <c r="N13" s="40" t="str">
        <f ca="1">OFFSET($O13,0,LangOffset,1,1)</f>
        <v>Choisir la monnaie</v>
      </c>
      <c r="O13" s="40" t="s">
        <v>439</v>
      </c>
      <c r="P13" s="40" t="s">
        <v>542</v>
      </c>
      <c r="Q13" s="40" t="s">
        <v>543</v>
      </c>
      <c r="U13" s="40" t="str">
        <f ca="1">OFFSET($V13,0,LangOffset,1,1)</f>
        <v>Choisir</v>
      </c>
      <c r="V13" s="40" t="s">
        <v>544</v>
      </c>
      <c r="W13" s="40" t="s">
        <v>545</v>
      </c>
      <c r="X13" s="40" t="s">
        <v>546</v>
      </c>
      <c r="AA13" s="40" t="str">
        <f t="shared" ca="1" si="1"/>
        <v>Danemark</v>
      </c>
      <c r="AB13" s="40" t="s">
        <v>547</v>
      </c>
      <c r="AC13" s="40" t="s">
        <v>548</v>
      </c>
      <c r="AD13" s="40" t="s">
        <v>549</v>
      </c>
    </row>
    <row r="14" spans="1:31" x14ac:dyDescent="0.25">
      <c r="C14" s="40" t="s">
        <v>457</v>
      </c>
      <c r="D14" s="40" t="s">
        <v>453</v>
      </c>
      <c r="E14" s="40" t="s">
        <v>526</v>
      </c>
      <c r="F14" s="40" t="s">
        <v>526</v>
      </c>
      <c r="H14" s="40" t="str">
        <f t="shared" ca="1" si="0"/>
        <v>Autriche</v>
      </c>
      <c r="I14" s="40" t="s">
        <v>550</v>
      </c>
      <c r="J14" s="40" t="s">
        <v>551</v>
      </c>
      <c r="K14" s="40" t="s">
        <v>550</v>
      </c>
      <c r="N14" s="40" t="str">
        <f ca="1">OFFSET($O14,0,LangOffset,1,1)</f>
        <v>USD</v>
      </c>
      <c r="O14" s="40" t="s">
        <v>482</v>
      </c>
      <c r="P14" s="40" t="s">
        <v>482</v>
      </c>
      <c r="Q14" s="40" t="s">
        <v>482</v>
      </c>
      <c r="U14" s="40" t="str">
        <f ca="1">OFFSET($V14,0,LangOffset,1,1)</f>
        <v>Oui</v>
      </c>
      <c r="V14" s="40" t="s">
        <v>552</v>
      </c>
      <c r="W14" s="40" t="s">
        <v>553</v>
      </c>
      <c r="X14" s="40" t="s">
        <v>554</v>
      </c>
      <c r="AA14" s="40" t="str">
        <f t="shared" ca="1" si="1"/>
        <v>Communauté économique des États de l'Afrique de l'Ouest (CEDEAO)</v>
      </c>
      <c r="AB14" s="40" t="s">
        <v>555</v>
      </c>
      <c r="AC14" s="40" t="s">
        <v>556</v>
      </c>
      <c r="AD14" s="40" t="s">
        <v>557</v>
      </c>
    </row>
    <row r="15" spans="1:31" x14ac:dyDescent="0.25">
      <c r="C15" s="40" t="s">
        <v>468</v>
      </c>
      <c r="D15" s="40" t="s">
        <v>463</v>
      </c>
      <c r="E15" s="40" t="s">
        <v>537</v>
      </c>
      <c r="F15" s="40" t="s">
        <v>537</v>
      </c>
      <c r="H15" s="40" t="str">
        <f t="shared" ca="1" si="0"/>
        <v>Azerbaïdjan</v>
      </c>
      <c r="I15" s="40" t="s">
        <v>558</v>
      </c>
      <c r="J15" s="40" t="s">
        <v>559</v>
      </c>
      <c r="K15" s="40" t="s">
        <v>560</v>
      </c>
      <c r="N15" s="40" t="str">
        <f ca="1">OFFSET($O15,0,LangOffset,1,1)</f>
        <v>EUR</v>
      </c>
      <c r="O15" s="40" t="s">
        <v>491</v>
      </c>
      <c r="P15" s="40" t="s">
        <v>491</v>
      </c>
      <c r="Q15" s="40" t="s">
        <v>491</v>
      </c>
      <c r="U15" s="40" t="str">
        <f ca="1">OFFSET($V15,0,LangOffset,1,1)</f>
        <v>Non</v>
      </c>
      <c r="V15" s="40" t="s">
        <v>561</v>
      </c>
      <c r="W15" s="40" t="s">
        <v>562</v>
      </c>
      <c r="X15" s="40" t="s">
        <v>561</v>
      </c>
      <c r="AA15" s="40" t="str">
        <f t="shared" ca="1" si="1"/>
        <v>Union européenne / Commission européenne</v>
      </c>
      <c r="AB15" s="40" t="s">
        <v>563</v>
      </c>
      <c r="AC15" s="40" t="s">
        <v>564</v>
      </c>
      <c r="AD15" s="40" t="s">
        <v>565</v>
      </c>
    </row>
    <row r="16" spans="1:31" x14ac:dyDescent="0.25">
      <c r="C16" s="40" t="s">
        <v>479</v>
      </c>
      <c r="D16" s="40" t="s">
        <v>474</v>
      </c>
      <c r="E16" s="40" t="s">
        <v>480</v>
      </c>
      <c r="F16" s="40" t="s">
        <v>480</v>
      </c>
      <c r="H16" s="40" t="str">
        <f t="shared" ca="1" si="0"/>
        <v>Bahamas</v>
      </c>
      <c r="I16" s="40" t="s">
        <v>566</v>
      </c>
      <c r="J16" s="40" t="s">
        <v>566</v>
      </c>
      <c r="K16" s="40" t="s">
        <v>567</v>
      </c>
      <c r="AA16" s="40" t="str">
        <f t="shared" ca="1" si="1"/>
        <v>Finlande</v>
      </c>
      <c r="AB16" s="40" t="s">
        <v>568</v>
      </c>
      <c r="AC16" s="40" t="s">
        <v>569</v>
      </c>
      <c r="AD16" s="40" t="s">
        <v>570</v>
      </c>
    </row>
    <row r="17" spans="3:30" x14ac:dyDescent="0.25">
      <c r="C17" s="40" t="s">
        <v>487</v>
      </c>
      <c r="D17" s="40" t="s">
        <v>483</v>
      </c>
      <c r="E17" s="40" t="s">
        <v>550</v>
      </c>
      <c r="F17" s="40" t="s">
        <v>550</v>
      </c>
      <c r="H17" s="40" t="str">
        <f t="shared" ca="1" si="0"/>
        <v>Bahreïn</v>
      </c>
      <c r="I17" s="40" t="s">
        <v>571</v>
      </c>
      <c r="J17" s="40" t="s">
        <v>572</v>
      </c>
      <c r="K17" s="40" t="s">
        <v>573</v>
      </c>
      <c r="N17" s="40" t="str">
        <f ca="1">OFFSET($O17,0,LangOffset,1,1)</f>
        <v>Choisir l'année</v>
      </c>
      <c r="O17" s="40" t="s">
        <v>574</v>
      </c>
      <c r="P17" s="40" t="s">
        <v>575</v>
      </c>
      <c r="Q17" s="40" t="s">
        <v>576</v>
      </c>
      <c r="AA17" s="40" t="str">
        <f t="shared" ca="1" si="1"/>
        <v>Organisation des Nations Unies pour l'alimentation et l'agriculture (FAO)</v>
      </c>
      <c r="AB17" s="40" t="s">
        <v>577</v>
      </c>
      <c r="AC17" s="40" t="s">
        <v>578</v>
      </c>
      <c r="AD17" s="40" t="s">
        <v>579</v>
      </c>
    </row>
    <row r="18" spans="3:30" x14ac:dyDescent="0.25">
      <c r="C18" s="40" t="s">
        <v>580</v>
      </c>
      <c r="D18" s="40" t="s">
        <v>440</v>
      </c>
      <c r="E18" s="40" t="s">
        <v>558</v>
      </c>
      <c r="F18" s="40" t="s">
        <v>558</v>
      </c>
      <c r="H18" s="40" t="str">
        <f t="shared" ca="1" si="0"/>
        <v>Bangladesh</v>
      </c>
      <c r="I18" s="40" t="s">
        <v>581</v>
      </c>
      <c r="J18" s="40" t="s">
        <v>581</v>
      </c>
      <c r="K18" s="40" t="s">
        <v>581</v>
      </c>
      <c r="N18" s="40">
        <v>2019</v>
      </c>
      <c r="AA18" s="40" t="str">
        <f t="shared" ca="1" si="1"/>
        <v>France</v>
      </c>
      <c r="AB18" s="40" t="s">
        <v>582</v>
      </c>
      <c r="AC18" s="40" t="s">
        <v>582</v>
      </c>
      <c r="AD18" s="40" t="s">
        <v>583</v>
      </c>
    </row>
    <row r="19" spans="3:30" x14ac:dyDescent="0.25">
      <c r="C19" s="40" t="s">
        <v>584</v>
      </c>
      <c r="D19" s="40" t="s">
        <v>453</v>
      </c>
      <c r="E19" s="40" t="s">
        <v>566</v>
      </c>
      <c r="F19" s="40" t="s">
        <v>566</v>
      </c>
      <c r="H19" s="40" t="str">
        <f t="shared" ca="1" si="0"/>
        <v>Barbade</v>
      </c>
      <c r="I19" s="40" t="s">
        <v>585</v>
      </c>
      <c r="J19" s="40" t="s">
        <v>586</v>
      </c>
      <c r="K19" s="40" t="s">
        <v>585</v>
      </c>
      <c r="N19" s="40">
        <f t="shared" ref="N19:N24" si="2">N18+1</f>
        <v>2020</v>
      </c>
      <c r="AA19" s="40" t="str">
        <f t="shared" ca="1" si="1"/>
        <v>Allemagne</v>
      </c>
      <c r="AB19" s="40" t="s">
        <v>587</v>
      </c>
      <c r="AC19" s="40" t="s">
        <v>588</v>
      </c>
      <c r="AD19" s="40" t="s">
        <v>589</v>
      </c>
    </row>
    <row r="20" spans="3:30" x14ac:dyDescent="0.25">
      <c r="C20" s="40" t="s">
        <v>590</v>
      </c>
      <c r="D20" s="40" t="s">
        <v>463</v>
      </c>
      <c r="E20" s="40" t="s">
        <v>571</v>
      </c>
      <c r="F20" s="40" t="s">
        <v>571</v>
      </c>
      <c r="H20" s="40" t="str">
        <f t="shared" ca="1" si="0"/>
        <v>Biélorussie</v>
      </c>
      <c r="I20" s="40" t="s">
        <v>591</v>
      </c>
      <c r="J20" s="40" t="s">
        <v>592</v>
      </c>
      <c r="K20" s="40" t="s">
        <v>593</v>
      </c>
      <c r="N20" s="40">
        <f t="shared" si="2"/>
        <v>2021</v>
      </c>
      <c r="AA20" s="40" t="str">
        <f t="shared" ca="1" si="1"/>
        <v>Comité international de la Croix-Rouge (CICR)</v>
      </c>
      <c r="AB20" s="40" t="s">
        <v>594</v>
      </c>
      <c r="AC20" s="40" t="s">
        <v>595</v>
      </c>
      <c r="AD20" s="40" t="s">
        <v>596</v>
      </c>
    </row>
    <row r="21" spans="3:30" x14ac:dyDescent="0.25">
      <c r="C21" s="40" t="s">
        <v>597</v>
      </c>
      <c r="D21" s="40" t="s">
        <v>474</v>
      </c>
      <c r="E21" s="40" t="s">
        <v>581</v>
      </c>
      <c r="F21" s="40" t="s">
        <v>581</v>
      </c>
      <c r="H21" s="40" t="str">
        <f t="shared" ca="1" si="0"/>
        <v>Belgique</v>
      </c>
      <c r="I21" s="40" t="s">
        <v>488</v>
      </c>
      <c r="J21" s="40" t="s">
        <v>489</v>
      </c>
      <c r="K21" s="40" t="s">
        <v>490</v>
      </c>
      <c r="N21" s="40">
        <f t="shared" si="2"/>
        <v>2022</v>
      </c>
      <c r="AA21" s="40" t="str">
        <f t="shared" ca="1" si="1"/>
        <v>Mécanisme international d'achat de médicaments (UNITAID)</v>
      </c>
      <c r="AB21" s="40" t="s">
        <v>598</v>
      </c>
      <c r="AC21" s="40" t="s">
        <v>599</v>
      </c>
      <c r="AD21" s="40" t="s">
        <v>600</v>
      </c>
    </row>
    <row r="22" spans="3:30" x14ac:dyDescent="0.25">
      <c r="C22" s="40" t="s">
        <v>601</v>
      </c>
      <c r="D22" s="40" t="s">
        <v>483</v>
      </c>
      <c r="E22" s="40" t="s">
        <v>585</v>
      </c>
      <c r="F22" s="40" t="s">
        <v>585</v>
      </c>
      <c r="H22" s="40" t="str">
        <f t="shared" ca="1" si="0"/>
        <v>Belize</v>
      </c>
      <c r="I22" s="40" t="s">
        <v>602</v>
      </c>
      <c r="J22" s="40" t="s">
        <v>602</v>
      </c>
      <c r="K22" s="40" t="s">
        <v>603</v>
      </c>
      <c r="N22" s="40">
        <f t="shared" si="2"/>
        <v>2023</v>
      </c>
      <c r="AA22" s="40" t="str">
        <f t="shared" ca="1" si="1"/>
        <v>Organisation internationale du Travail (OIT)</v>
      </c>
      <c r="AB22" s="40" t="s">
        <v>604</v>
      </c>
      <c r="AC22" s="40" t="s">
        <v>605</v>
      </c>
      <c r="AD22" s="40" t="s">
        <v>606</v>
      </c>
    </row>
    <row r="23" spans="3:30" x14ac:dyDescent="0.25">
      <c r="E23" s="40" t="s">
        <v>591</v>
      </c>
      <c r="F23" s="40" t="s">
        <v>591</v>
      </c>
      <c r="H23" s="40" t="str">
        <f t="shared" ca="1" si="0"/>
        <v>Bénin</v>
      </c>
      <c r="I23" s="40" t="s">
        <v>607</v>
      </c>
      <c r="J23" s="40" t="s">
        <v>608</v>
      </c>
      <c r="K23" s="40" t="s">
        <v>607</v>
      </c>
      <c r="N23" s="40">
        <f t="shared" si="2"/>
        <v>2024</v>
      </c>
      <c r="AA23" s="40" t="str">
        <f t="shared" ca="1" si="1"/>
        <v>Organisation internationale pour les migrations (OIM)</v>
      </c>
      <c r="AB23" s="40" t="s">
        <v>609</v>
      </c>
      <c r="AC23" s="40" t="s">
        <v>610</v>
      </c>
      <c r="AD23" s="40" t="s">
        <v>611</v>
      </c>
    </row>
    <row r="24" spans="3:30" x14ac:dyDescent="0.25">
      <c r="E24" s="40" t="s">
        <v>488</v>
      </c>
      <c r="F24" s="40" t="s">
        <v>488</v>
      </c>
      <c r="H24" s="40" t="str">
        <f t="shared" ca="1" si="0"/>
        <v>Bhoutan</v>
      </c>
      <c r="I24" s="40" t="s">
        <v>612</v>
      </c>
      <c r="J24" s="40" t="s">
        <v>613</v>
      </c>
      <c r="K24" s="40" t="s">
        <v>614</v>
      </c>
      <c r="N24" s="40">
        <f t="shared" si="2"/>
        <v>2025</v>
      </c>
      <c r="AA24" s="40" t="str">
        <f t="shared" ca="1" si="1"/>
        <v>Irlande</v>
      </c>
      <c r="AB24" s="40" t="s">
        <v>615</v>
      </c>
      <c r="AC24" s="40" t="s">
        <v>616</v>
      </c>
      <c r="AD24" s="40" t="s">
        <v>617</v>
      </c>
    </row>
    <row r="25" spans="3:30" x14ac:dyDescent="0.25">
      <c r="E25" s="40" t="s">
        <v>602</v>
      </c>
      <c r="F25" s="40" t="s">
        <v>602</v>
      </c>
      <c r="H25" s="40" t="str">
        <f t="shared" ca="1" si="0"/>
        <v>Bolivie (Etat Plurinational)</v>
      </c>
      <c r="I25" s="40" t="s">
        <v>618</v>
      </c>
      <c r="J25" s="40" t="s">
        <v>619</v>
      </c>
      <c r="K25" s="40" t="s">
        <v>620</v>
      </c>
      <c r="AA25" s="40" t="str">
        <f t="shared" ca="1" si="1"/>
        <v>Italie</v>
      </c>
      <c r="AB25" s="40" t="s">
        <v>621</v>
      </c>
      <c r="AC25" s="40" t="s">
        <v>622</v>
      </c>
      <c r="AD25" s="40" t="s">
        <v>623</v>
      </c>
    </row>
    <row r="26" spans="3:30" x14ac:dyDescent="0.25">
      <c r="E26" s="40" t="s">
        <v>607</v>
      </c>
      <c r="F26" s="40" t="s">
        <v>607</v>
      </c>
      <c r="H26" s="40" t="str">
        <f t="shared" ca="1" si="0"/>
        <v>Bosnie-Herzégovine</v>
      </c>
      <c r="I26" s="40" t="s">
        <v>624</v>
      </c>
      <c r="J26" s="40" t="s">
        <v>625</v>
      </c>
      <c r="K26" s="40" t="s">
        <v>626</v>
      </c>
      <c r="AA26" s="40" t="str">
        <f t="shared" ca="1" si="1"/>
        <v>Japon</v>
      </c>
      <c r="AB26" s="40" t="s">
        <v>627</v>
      </c>
      <c r="AC26" s="40" t="s">
        <v>628</v>
      </c>
      <c r="AD26" s="40" t="s">
        <v>629</v>
      </c>
    </row>
    <row r="27" spans="3:30" x14ac:dyDescent="0.25">
      <c r="E27" s="40" t="s">
        <v>630</v>
      </c>
      <c r="F27" s="40" t="s">
        <v>630</v>
      </c>
      <c r="H27" s="40" t="str">
        <f t="shared" ca="1" si="0"/>
        <v>Botswana</v>
      </c>
      <c r="I27" s="40" t="s">
        <v>631</v>
      </c>
      <c r="J27" s="40" t="s">
        <v>631</v>
      </c>
      <c r="K27" s="40" t="s">
        <v>631</v>
      </c>
      <c r="AA27" s="40" t="str">
        <f t="shared" ca="1" si="1"/>
        <v>Programme commun des Nations Unies sur le VIH/sida (ONUSIDA)</v>
      </c>
      <c r="AB27" s="40" t="s">
        <v>632</v>
      </c>
      <c r="AC27" s="40" t="s">
        <v>633</v>
      </c>
      <c r="AD27" s="40" t="s">
        <v>634</v>
      </c>
    </row>
    <row r="28" spans="3:30" x14ac:dyDescent="0.25">
      <c r="E28" s="40" t="s">
        <v>612</v>
      </c>
      <c r="F28" s="40" t="s">
        <v>612</v>
      </c>
      <c r="H28" s="40" t="str">
        <f t="shared" ca="1" si="0"/>
        <v>Brésil</v>
      </c>
      <c r="I28" s="40" t="s">
        <v>509</v>
      </c>
      <c r="J28" s="40" t="s">
        <v>510</v>
      </c>
      <c r="K28" s="40" t="s">
        <v>511</v>
      </c>
      <c r="AA28" s="40" t="str">
        <f t="shared" ca="1" si="1"/>
        <v>Corée</v>
      </c>
      <c r="AB28" s="40" t="s">
        <v>635</v>
      </c>
      <c r="AC28" s="40" t="s">
        <v>636</v>
      </c>
      <c r="AD28" s="40" t="s">
        <v>637</v>
      </c>
    </row>
    <row r="29" spans="3:30" x14ac:dyDescent="0.25">
      <c r="E29" s="40" t="s">
        <v>618</v>
      </c>
      <c r="F29" s="40" t="s">
        <v>618</v>
      </c>
      <c r="H29" s="40" t="str">
        <f t="shared" ca="1" si="0"/>
        <v>Brunéi Darussalam</v>
      </c>
      <c r="I29" s="40" t="s">
        <v>638</v>
      </c>
      <c r="J29" s="40" t="s">
        <v>639</v>
      </c>
      <c r="K29" s="40" t="s">
        <v>638</v>
      </c>
      <c r="AA29" s="40" t="str">
        <f t="shared" ca="1" si="1"/>
        <v>Luxembourg</v>
      </c>
      <c r="AB29" s="40" t="s">
        <v>640</v>
      </c>
      <c r="AC29" s="40" t="s">
        <v>640</v>
      </c>
      <c r="AD29" s="40" t="s">
        <v>641</v>
      </c>
    </row>
    <row r="30" spans="3:30" x14ac:dyDescent="0.25">
      <c r="E30" s="40" t="s">
        <v>642</v>
      </c>
      <c r="F30" s="40" t="s">
        <v>642</v>
      </c>
      <c r="H30" s="40" t="str">
        <f t="shared" ca="1" si="0"/>
        <v>Bulgarie</v>
      </c>
      <c r="I30" s="40" t="s">
        <v>643</v>
      </c>
      <c r="J30" s="40" t="s">
        <v>644</v>
      </c>
      <c r="K30" s="40" t="s">
        <v>643</v>
      </c>
      <c r="AA30" s="40" t="str">
        <f t="shared" ca="1" si="1"/>
        <v>Malaria Consortium</v>
      </c>
      <c r="AB30" s="40" t="s">
        <v>645</v>
      </c>
      <c r="AC30" s="40" t="s">
        <v>646</v>
      </c>
      <c r="AD30" s="40" t="s">
        <v>647</v>
      </c>
    </row>
    <row r="31" spans="3:30" x14ac:dyDescent="0.25">
      <c r="E31" s="40" t="s">
        <v>624</v>
      </c>
      <c r="F31" s="40" t="s">
        <v>624</v>
      </c>
      <c r="H31" s="40" t="str">
        <f t="shared" ca="1" si="0"/>
        <v>Burkina Faso</v>
      </c>
      <c r="I31" s="40" t="s">
        <v>648</v>
      </c>
      <c r="J31" s="40" t="s">
        <v>648</v>
      </c>
      <c r="K31" s="40" t="s">
        <v>648</v>
      </c>
      <c r="AA31" s="40" t="str">
        <f t="shared" ca="1" si="1"/>
        <v>Médecins Sans Frontières (MSF)</v>
      </c>
      <c r="AB31" s="40" t="s">
        <v>649</v>
      </c>
      <c r="AC31" s="40" t="s">
        <v>650</v>
      </c>
      <c r="AD31" s="40" t="s">
        <v>651</v>
      </c>
    </row>
    <row r="32" spans="3:30" x14ac:dyDescent="0.25">
      <c r="E32" s="40" t="s">
        <v>631</v>
      </c>
      <c r="F32" s="40" t="s">
        <v>631</v>
      </c>
      <c r="H32" s="40" t="str">
        <f t="shared" ca="1" si="0"/>
        <v>Burundi</v>
      </c>
      <c r="I32" s="40" t="s">
        <v>652</v>
      </c>
      <c r="J32" s="40" t="s">
        <v>652</v>
      </c>
      <c r="K32" s="40" t="s">
        <v>652</v>
      </c>
      <c r="AA32" s="40" t="str">
        <f t="shared" ca="1" si="1"/>
        <v>Monaco</v>
      </c>
      <c r="AB32" s="40" t="s">
        <v>653</v>
      </c>
      <c r="AC32" s="40" t="s">
        <v>653</v>
      </c>
      <c r="AD32" s="40" t="s">
        <v>654</v>
      </c>
    </row>
    <row r="33" spans="5:30" x14ac:dyDescent="0.25">
      <c r="E33" s="40" t="s">
        <v>509</v>
      </c>
      <c r="F33" s="40" t="s">
        <v>509</v>
      </c>
      <c r="H33" s="40" t="str">
        <f t="shared" ca="1" si="0"/>
        <v>Cabo Verde</v>
      </c>
      <c r="I33" s="40" t="s">
        <v>655</v>
      </c>
      <c r="J33" s="40" t="s">
        <v>655</v>
      </c>
      <c r="K33" s="40" t="s">
        <v>655</v>
      </c>
      <c r="AA33" s="40" t="str">
        <f t="shared" ca="1" si="1"/>
        <v>Pays-Bas</v>
      </c>
      <c r="AB33" s="40" t="s">
        <v>656</v>
      </c>
      <c r="AC33" s="40" t="s">
        <v>657</v>
      </c>
      <c r="AD33" s="40" t="s">
        <v>658</v>
      </c>
    </row>
    <row r="34" spans="5:30" x14ac:dyDescent="0.25">
      <c r="E34" s="40" t="s">
        <v>659</v>
      </c>
      <c r="F34" s="40" t="s">
        <v>659</v>
      </c>
      <c r="H34" s="40" t="str">
        <f t="shared" ca="1" si="0"/>
        <v>Cambodge</v>
      </c>
      <c r="I34" s="40" t="s">
        <v>660</v>
      </c>
      <c r="J34" s="40" t="s">
        <v>661</v>
      </c>
      <c r="K34" s="40" t="s">
        <v>662</v>
      </c>
      <c r="AA34" s="40" t="str">
        <f t="shared" ca="1" si="1"/>
        <v>Norvège</v>
      </c>
      <c r="AB34" s="40" t="s">
        <v>663</v>
      </c>
      <c r="AC34" s="40" t="s">
        <v>664</v>
      </c>
      <c r="AD34" s="40" t="s">
        <v>665</v>
      </c>
    </row>
    <row r="35" spans="5:30" x14ac:dyDescent="0.25">
      <c r="E35" s="40" t="s">
        <v>638</v>
      </c>
      <c r="F35" s="40" t="s">
        <v>638</v>
      </c>
      <c r="H35" s="40" t="str">
        <f t="shared" ca="1" si="0"/>
        <v>Cameroun</v>
      </c>
      <c r="I35" s="40" t="s">
        <v>666</v>
      </c>
      <c r="J35" s="40" t="s">
        <v>667</v>
      </c>
      <c r="K35" s="40" t="s">
        <v>668</v>
      </c>
      <c r="AA35" s="40" t="str">
        <f t="shared" ca="1" si="1"/>
        <v>Portugal</v>
      </c>
      <c r="AB35" s="40" t="s">
        <v>669</v>
      </c>
      <c r="AC35" s="40" t="s">
        <v>669</v>
      </c>
      <c r="AD35" s="40" t="s">
        <v>669</v>
      </c>
    </row>
    <row r="36" spans="5:30" x14ac:dyDescent="0.25">
      <c r="E36" s="40" t="s">
        <v>643</v>
      </c>
      <c r="F36" s="40" t="s">
        <v>643</v>
      </c>
      <c r="H36" s="40" t="str">
        <f t="shared" ca="1" si="0"/>
        <v>Canada</v>
      </c>
      <c r="I36" s="40" t="s">
        <v>522</v>
      </c>
      <c r="J36" s="40" t="s">
        <v>522</v>
      </c>
      <c r="K36" s="40" t="s">
        <v>523</v>
      </c>
      <c r="AA36" s="40" t="str">
        <f t="shared" ca="1" si="1"/>
        <v>Espagne</v>
      </c>
      <c r="AB36" s="40" t="s">
        <v>670</v>
      </c>
      <c r="AC36" s="40" t="s">
        <v>671</v>
      </c>
      <c r="AD36" s="40" t="s">
        <v>672</v>
      </c>
    </row>
    <row r="37" spans="5:30" x14ac:dyDescent="0.25">
      <c r="E37" s="40" t="s">
        <v>648</v>
      </c>
      <c r="F37" s="40" t="s">
        <v>648</v>
      </c>
      <c r="H37" s="40" t="str">
        <f t="shared" ca="1" si="0"/>
        <v>République centrafricaine</v>
      </c>
      <c r="I37" s="40" t="s">
        <v>673</v>
      </c>
      <c r="J37" s="40" t="s">
        <v>674</v>
      </c>
      <c r="K37" s="40" t="s">
        <v>675</v>
      </c>
      <c r="AA37" s="40" t="str">
        <f t="shared" ca="1" si="1"/>
        <v>Partenariat Halte à la tuberculose</v>
      </c>
      <c r="AB37" s="40" t="s">
        <v>676</v>
      </c>
      <c r="AC37" s="40" t="s">
        <v>677</v>
      </c>
      <c r="AD37" s="40" t="s">
        <v>678</v>
      </c>
    </row>
    <row r="38" spans="5:30" x14ac:dyDescent="0.25">
      <c r="E38" s="40" t="s">
        <v>652</v>
      </c>
      <c r="F38" s="40" t="s">
        <v>652</v>
      </c>
      <c r="H38" s="40" t="str">
        <f t="shared" ca="1" si="0"/>
        <v>Tchad</v>
      </c>
      <c r="I38" s="40" t="s">
        <v>679</v>
      </c>
      <c r="J38" s="40" t="s">
        <v>680</v>
      </c>
      <c r="K38" s="40" t="s">
        <v>679</v>
      </c>
      <c r="AA38" s="40" t="str">
        <f t="shared" ca="1" si="1"/>
        <v>Suède</v>
      </c>
      <c r="AB38" s="40" t="s">
        <v>681</v>
      </c>
      <c r="AC38" s="40" t="s">
        <v>682</v>
      </c>
      <c r="AD38" s="40" t="s">
        <v>683</v>
      </c>
    </row>
    <row r="39" spans="5:30" x14ac:dyDescent="0.25">
      <c r="E39" s="40" t="s">
        <v>660</v>
      </c>
      <c r="F39" s="40" t="s">
        <v>660</v>
      </c>
      <c r="H39" s="40" t="str">
        <f t="shared" ca="1" si="0"/>
        <v>Chili</v>
      </c>
      <c r="I39" s="40" t="s">
        <v>684</v>
      </c>
      <c r="J39" s="40" t="s">
        <v>685</v>
      </c>
      <c r="K39" s="40" t="s">
        <v>684</v>
      </c>
      <c r="AA39" s="40" t="str">
        <f t="shared" ca="1" si="1"/>
        <v>Suisse</v>
      </c>
      <c r="AB39" s="40" t="s">
        <v>686</v>
      </c>
      <c r="AC39" s="40" t="s">
        <v>687</v>
      </c>
      <c r="AD39" s="40" t="s">
        <v>688</v>
      </c>
    </row>
    <row r="40" spans="5:30" x14ac:dyDescent="0.25">
      <c r="E40" s="40" t="s">
        <v>666</v>
      </c>
      <c r="F40" s="40" t="s">
        <v>666</v>
      </c>
      <c r="H40" s="40" t="str">
        <f t="shared" ca="1" si="0"/>
        <v>Chine</v>
      </c>
      <c r="I40" s="40" t="s">
        <v>534</v>
      </c>
      <c r="J40" s="40" t="s">
        <v>535</v>
      </c>
      <c r="K40" s="40" t="s">
        <v>534</v>
      </c>
      <c r="AA40" s="40" t="str">
        <f t="shared" ca="1" si="1"/>
        <v>Fonds des Nations Unies pour l'enfance (UNICEF)</v>
      </c>
      <c r="AB40" s="40" t="s">
        <v>689</v>
      </c>
      <c r="AC40" s="40" t="s">
        <v>690</v>
      </c>
      <c r="AD40" s="40" t="s">
        <v>691</v>
      </c>
    </row>
    <row r="41" spans="5:30" x14ac:dyDescent="0.25">
      <c r="E41" s="40" t="s">
        <v>522</v>
      </c>
      <c r="F41" s="40" t="s">
        <v>522</v>
      </c>
      <c r="H41" s="40" t="str">
        <f t="shared" ca="1" si="0"/>
        <v>Colombie</v>
      </c>
      <c r="I41" s="40" t="s">
        <v>692</v>
      </c>
      <c r="J41" s="40" t="s">
        <v>693</v>
      </c>
      <c r="K41" s="40" t="s">
        <v>692</v>
      </c>
      <c r="AA41" s="40" t="str">
        <f t="shared" ca="1" si="1"/>
        <v>Royaume-Uni</v>
      </c>
      <c r="AB41" s="40" t="s">
        <v>694</v>
      </c>
      <c r="AC41" s="40" t="s">
        <v>695</v>
      </c>
      <c r="AD41" s="40" t="s">
        <v>696</v>
      </c>
    </row>
    <row r="42" spans="5:30" x14ac:dyDescent="0.25">
      <c r="E42" s="40" t="s">
        <v>697</v>
      </c>
      <c r="F42" s="40" t="s">
        <v>697</v>
      </c>
      <c r="H42" s="40" t="str">
        <f t="shared" ca="1" si="0"/>
        <v>Comores</v>
      </c>
      <c r="I42" s="40" t="s">
        <v>698</v>
      </c>
      <c r="J42" s="40" t="s">
        <v>699</v>
      </c>
      <c r="K42" s="40" t="s">
        <v>700</v>
      </c>
      <c r="AA42" s="40" t="str">
        <f t="shared" ca="1" si="1"/>
        <v>Fonds de développement des Nations Unies pour la femme (UNIFEM)</v>
      </c>
      <c r="AB42" s="40" t="s">
        <v>701</v>
      </c>
      <c r="AC42" s="40" t="s">
        <v>702</v>
      </c>
      <c r="AD42" s="40" t="s">
        <v>703</v>
      </c>
    </row>
    <row r="43" spans="5:30" x14ac:dyDescent="0.25">
      <c r="E43" s="40" t="s">
        <v>704</v>
      </c>
      <c r="F43" s="40" t="s">
        <v>704</v>
      </c>
      <c r="H43" s="40" t="str">
        <f t="shared" ca="1" si="0"/>
        <v>Congo</v>
      </c>
      <c r="I43" s="40" t="s">
        <v>705</v>
      </c>
      <c r="J43" s="40" t="s">
        <v>705</v>
      </c>
      <c r="K43" s="40" t="s">
        <v>705</v>
      </c>
      <c r="AA43" s="40" t="str">
        <f t="shared" ca="1" si="1"/>
        <v>Programme des Nations Unies pour le développement (PNUD)</v>
      </c>
      <c r="AB43" s="40" t="s">
        <v>706</v>
      </c>
      <c r="AC43" s="40" t="s">
        <v>707</v>
      </c>
      <c r="AD43" s="40" t="s">
        <v>708</v>
      </c>
    </row>
    <row r="44" spans="5:30" x14ac:dyDescent="0.25">
      <c r="E44" s="40" t="s">
        <v>673</v>
      </c>
      <c r="F44" s="40" t="s">
        <v>673</v>
      </c>
      <c r="H44" s="40" t="str">
        <f t="shared" ca="1" si="0"/>
        <v>Congo (République démocratique)</v>
      </c>
      <c r="I44" s="40" t="s">
        <v>709</v>
      </c>
      <c r="J44" s="40" t="s">
        <v>710</v>
      </c>
      <c r="K44" s="40" t="s">
        <v>711</v>
      </c>
      <c r="AA44" s="40" t="str">
        <f t="shared" ca="1" si="1"/>
        <v>Haut-Commissariat des Nations Unies pour les réfugiés (HCR)</v>
      </c>
      <c r="AB44" s="40" t="s">
        <v>712</v>
      </c>
      <c r="AC44" s="40" t="s">
        <v>713</v>
      </c>
      <c r="AD44" s="40" t="s">
        <v>714</v>
      </c>
    </row>
    <row r="45" spans="5:30" x14ac:dyDescent="0.25">
      <c r="E45" s="40" t="s">
        <v>679</v>
      </c>
      <c r="F45" s="40" t="s">
        <v>679</v>
      </c>
      <c r="H45" s="40" t="str">
        <f t="shared" ca="1" si="0"/>
        <v>Îles Cook</v>
      </c>
      <c r="I45" s="40" t="s">
        <v>715</v>
      </c>
      <c r="J45" s="40" t="s">
        <v>716</v>
      </c>
      <c r="K45" s="40" t="s">
        <v>717</v>
      </c>
      <c r="AA45" s="40" t="str">
        <f t="shared" ca="1" si="1"/>
        <v>Fonds des Nations Unies pour la population (FNUAP)</v>
      </c>
      <c r="AB45" s="40" t="s">
        <v>718</v>
      </c>
      <c r="AC45" s="40" t="s">
        <v>719</v>
      </c>
      <c r="AD45" s="40" t="s">
        <v>720</v>
      </c>
    </row>
    <row r="46" spans="5:30" x14ac:dyDescent="0.25">
      <c r="E46" s="40" t="s">
        <v>684</v>
      </c>
      <c r="F46" s="40" t="s">
        <v>684</v>
      </c>
      <c r="H46" s="40" t="str">
        <f t="shared" ca="1" si="0"/>
        <v>Costa Rica</v>
      </c>
      <c r="I46" s="40" t="s">
        <v>721</v>
      </c>
      <c r="J46" s="40" t="s">
        <v>721</v>
      </c>
      <c r="K46" s="40" t="s">
        <v>721</v>
      </c>
      <c r="AA46" s="40" t="str">
        <f t="shared" ca="1" si="1"/>
        <v>Gouvernement des États-Unis</v>
      </c>
      <c r="AB46" s="40" t="s">
        <v>722</v>
      </c>
      <c r="AC46" s="40" t="s">
        <v>723</v>
      </c>
      <c r="AD46" s="40" t="s">
        <v>724</v>
      </c>
    </row>
    <row r="47" spans="5:30" x14ac:dyDescent="0.25">
      <c r="E47" s="40" t="s">
        <v>534</v>
      </c>
      <c r="F47" s="40" t="s">
        <v>534</v>
      </c>
      <c r="H47" s="40" t="str">
        <f t="shared" ca="1" si="0"/>
        <v>Côte d'Ivoire</v>
      </c>
      <c r="I47" s="40" t="s">
        <v>725</v>
      </c>
      <c r="J47" s="40" t="s">
        <v>725</v>
      </c>
      <c r="K47" s="40" t="s">
        <v>725</v>
      </c>
      <c r="AA47" s="40" t="str">
        <f t="shared" ca="1" si="1"/>
        <v>Banque mondiale</v>
      </c>
      <c r="AB47" s="40" t="s">
        <v>726</v>
      </c>
      <c r="AC47" s="40" t="s">
        <v>727</v>
      </c>
      <c r="AD47" s="40" t="s">
        <v>728</v>
      </c>
    </row>
    <row r="48" spans="5:30" x14ac:dyDescent="0.25">
      <c r="E48" s="40" t="s">
        <v>692</v>
      </c>
      <c r="F48" s="40" t="s">
        <v>692</v>
      </c>
      <c r="H48" s="40" t="str">
        <f t="shared" ca="1" si="0"/>
        <v>Croatie</v>
      </c>
      <c r="I48" s="40" t="s">
        <v>729</v>
      </c>
      <c r="J48" s="40" t="s">
        <v>730</v>
      </c>
      <c r="K48" s="40" t="s">
        <v>731</v>
      </c>
      <c r="AA48" s="40" t="str">
        <f t="shared" ca="1" si="1"/>
        <v>Programme alimentaire mondial (PAM)</v>
      </c>
      <c r="AB48" s="40" t="s">
        <v>732</v>
      </c>
      <c r="AC48" s="40" t="s">
        <v>733</v>
      </c>
      <c r="AD48" s="40" t="s">
        <v>734</v>
      </c>
    </row>
    <row r="49" spans="5:30" x14ac:dyDescent="0.25">
      <c r="E49" s="40" t="s">
        <v>698</v>
      </c>
      <c r="F49" s="40" t="s">
        <v>698</v>
      </c>
      <c r="H49" s="40" t="str">
        <f t="shared" ca="1" si="0"/>
        <v>Cuba</v>
      </c>
      <c r="I49" s="40" t="s">
        <v>735</v>
      </c>
      <c r="J49" s="40" t="s">
        <v>735</v>
      </c>
      <c r="K49" s="40" t="s">
        <v>735</v>
      </c>
      <c r="AA49" s="40" t="str">
        <f t="shared" ca="1" si="1"/>
        <v>Organisation mondiale de la Santé (OMS)</v>
      </c>
      <c r="AB49" s="40" t="s">
        <v>736</v>
      </c>
      <c r="AC49" s="40" t="s">
        <v>737</v>
      </c>
      <c r="AD49" s="40" t="s">
        <v>738</v>
      </c>
    </row>
    <row r="50" spans="5:30" x14ac:dyDescent="0.25">
      <c r="E50" s="40" t="s">
        <v>705</v>
      </c>
      <c r="F50" s="40" t="s">
        <v>705</v>
      </c>
      <c r="H50" s="40" t="str">
        <f t="shared" ca="1" si="0"/>
        <v>Curaçao</v>
      </c>
      <c r="I50" s="40" t="s">
        <v>739</v>
      </c>
      <c r="J50" s="40" t="s">
        <v>740</v>
      </c>
      <c r="K50" s="40" t="s">
        <v>740</v>
      </c>
      <c r="AA50" s="40" t="str">
        <f t="shared" ca="1" si="1"/>
        <v>Non précisé - non ventilé par source</v>
      </c>
      <c r="AB50" s="40" t="s">
        <v>741</v>
      </c>
      <c r="AC50" s="40" t="s">
        <v>742</v>
      </c>
      <c r="AD50" s="40" t="s">
        <v>743</v>
      </c>
    </row>
    <row r="51" spans="5:30" x14ac:dyDescent="0.25">
      <c r="E51" s="40" t="s">
        <v>709</v>
      </c>
      <c r="F51" s="40" t="s">
        <v>709</v>
      </c>
      <c r="H51" s="40" t="str">
        <f t="shared" ca="1" si="0"/>
        <v>Chypre</v>
      </c>
      <c r="I51" s="40" t="s">
        <v>744</v>
      </c>
      <c r="J51" s="40" t="s">
        <v>745</v>
      </c>
      <c r="K51" s="40" t="s">
        <v>746</v>
      </c>
    </row>
    <row r="52" spans="5:30" x14ac:dyDescent="0.25">
      <c r="E52" s="40" t="s">
        <v>715</v>
      </c>
      <c r="F52" s="40" t="s">
        <v>715</v>
      </c>
      <c r="H52" s="40" t="str">
        <f t="shared" ca="1" si="0"/>
        <v>République tchèque</v>
      </c>
      <c r="I52" s="40" t="s">
        <v>747</v>
      </c>
      <c r="J52" s="40" t="s">
        <v>748</v>
      </c>
      <c r="K52" s="40" t="s">
        <v>749</v>
      </c>
    </row>
    <row r="53" spans="5:30" x14ac:dyDescent="0.25">
      <c r="E53" s="40" t="s">
        <v>721</v>
      </c>
      <c r="F53" s="40" t="s">
        <v>721</v>
      </c>
      <c r="H53" s="40" t="str">
        <f t="shared" ca="1" si="0"/>
        <v>Danemark</v>
      </c>
      <c r="I53" s="40" t="s">
        <v>547</v>
      </c>
      <c r="J53" s="40" t="s">
        <v>548</v>
      </c>
      <c r="K53" s="40" t="s">
        <v>549</v>
      </c>
    </row>
    <row r="54" spans="5:30" x14ac:dyDescent="0.25">
      <c r="E54" s="40" t="s">
        <v>725</v>
      </c>
      <c r="F54" s="40" t="s">
        <v>725</v>
      </c>
      <c r="H54" s="40" t="str">
        <f t="shared" ca="1" si="0"/>
        <v>Djibouti</v>
      </c>
      <c r="I54" s="40" t="s">
        <v>750</v>
      </c>
      <c r="J54" s="40" t="s">
        <v>750</v>
      </c>
      <c r="K54" s="40" t="s">
        <v>750</v>
      </c>
    </row>
    <row r="55" spans="5:30" x14ac:dyDescent="0.25">
      <c r="E55" s="40" t="s">
        <v>729</v>
      </c>
      <c r="F55" s="40" t="s">
        <v>729</v>
      </c>
      <c r="H55" s="40" t="str">
        <f t="shared" ca="1" si="0"/>
        <v>Dominique</v>
      </c>
      <c r="I55" s="40" t="s">
        <v>751</v>
      </c>
      <c r="J55" s="40" t="s">
        <v>752</v>
      </c>
      <c r="K55" s="40" t="s">
        <v>751</v>
      </c>
    </row>
    <row r="56" spans="5:30" x14ac:dyDescent="0.25">
      <c r="E56" s="40" t="s">
        <v>735</v>
      </c>
      <c r="F56" s="40" t="s">
        <v>735</v>
      </c>
      <c r="H56" s="40" t="str">
        <f t="shared" ca="1" si="0"/>
        <v>République dominicaine</v>
      </c>
      <c r="I56" s="40" t="s">
        <v>753</v>
      </c>
      <c r="J56" s="40" t="s">
        <v>754</v>
      </c>
      <c r="K56" s="40" t="s">
        <v>755</v>
      </c>
    </row>
    <row r="57" spans="5:30" x14ac:dyDescent="0.25">
      <c r="E57" s="40" t="s">
        <v>739</v>
      </c>
      <c r="F57" s="40" t="s">
        <v>739</v>
      </c>
      <c r="H57" s="40" t="str">
        <f t="shared" ca="1" si="0"/>
        <v>Équateur</v>
      </c>
      <c r="I57" s="40" t="s">
        <v>756</v>
      </c>
      <c r="J57" s="40" t="s">
        <v>757</v>
      </c>
      <c r="K57" s="40" t="s">
        <v>756</v>
      </c>
    </row>
    <row r="58" spans="5:30" x14ac:dyDescent="0.25">
      <c r="E58" s="40" t="s">
        <v>744</v>
      </c>
      <c r="F58" s="40" t="s">
        <v>744</v>
      </c>
      <c r="H58" s="40" t="str">
        <f t="shared" ca="1" si="0"/>
        <v>Égypte</v>
      </c>
      <c r="I58" s="40" t="s">
        <v>758</v>
      </c>
      <c r="J58" s="40" t="s">
        <v>759</v>
      </c>
      <c r="K58" s="40" t="s">
        <v>760</v>
      </c>
    </row>
    <row r="59" spans="5:30" x14ac:dyDescent="0.25">
      <c r="E59" s="40" t="s">
        <v>747</v>
      </c>
      <c r="F59" s="40" t="s">
        <v>747</v>
      </c>
      <c r="H59" s="40" t="str">
        <f t="shared" ca="1" si="0"/>
        <v>Salvador</v>
      </c>
      <c r="I59" s="40" t="s">
        <v>761</v>
      </c>
      <c r="J59" s="40" t="s">
        <v>762</v>
      </c>
      <c r="K59" s="40" t="s">
        <v>761</v>
      </c>
    </row>
    <row r="60" spans="5:30" x14ac:dyDescent="0.25">
      <c r="E60" s="40" t="s">
        <v>547</v>
      </c>
      <c r="F60" s="40" t="s">
        <v>547</v>
      </c>
      <c r="H60" s="40" t="str">
        <f t="shared" ca="1" si="0"/>
        <v>Guinée équatoriale</v>
      </c>
      <c r="I60" s="40" t="s">
        <v>763</v>
      </c>
      <c r="J60" s="40" t="s">
        <v>764</v>
      </c>
      <c r="K60" s="40" t="s">
        <v>765</v>
      </c>
    </row>
    <row r="61" spans="5:30" x14ac:dyDescent="0.25">
      <c r="E61" s="40" t="s">
        <v>750</v>
      </c>
      <c r="F61" s="40" t="s">
        <v>750</v>
      </c>
      <c r="H61" s="40" t="str">
        <f t="shared" ca="1" si="0"/>
        <v>Érythrée</v>
      </c>
      <c r="I61" s="40" t="s">
        <v>766</v>
      </c>
      <c r="J61" s="40" t="s">
        <v>767</v>
      </c>
      <c r="K61" s="40" t="s">
        <v>766</v>
      </c>
    </row>
    <row r="62" spans="5:30" x14ac:dyDescent="0.25">
      <c r="E62" s="40" t="s">
        <v>751</v>
      </c>
      <c r="F62" s="40" t="s">
        <v>751</v>
      </c>
      <c r="H62" s="40" t="str">
        <f t="shared" ca="1" si="0"/>
        <v>Estonie</v>
      </c>
      <c r="I62" s="40" t="s">
        <v>768</v>
      </c>
      <c r="J62" s="40" t="s">
        <v>769</v>
      </c>
      <c r="K62" s="40" t="s">
        <v>768</v>
      </c>
    </row>
    <row r="63" spans="5:30" x14ac:dyDescent="0.25">
      <c r="E63" s="40" t="s">
        <v>753</v>
      </c>
      <c r="F63" s="40" t="s">
        <v>753</v>
      </c>
      <c r="H63" s="40" t="str">
        <f t="shared" ca="1" si="0"/>
        <v>Eswatini</v>
      </c>
      <c r="I63" s="40" t="s">
        <v>770</v>
      </c>
      <c r="J63" s="40" t="s">
        <v>770</v>
      </c>
      <c r="K63" s="40" t="s">
        <v>770</v>
      </c>
    </row>
    <row r="64" spans="5:30" x14ac:dyDescent="0.25">
      <c r="E64" s="40" t="s">
        <v>756</v>
      </c>
      <c r="F64" s="40" t="s">
        <v>756</v>
      </c>
      <c r="H64" s="40" t="str">
        <f t="shared" ca="1" si="0"/>
        <v>Éthiopie</v>
      </c>
      <c r="I64" s="40" t="s">
        <v>771</v>
      </c>
      <c r="J64" s="40" t="s">
        <v>772</v>
      </c>
      <c r="K64" s="40" t="s">
        <v>773</v>
      </c>
    </row>
    <row r="65" spans="5:11" x14ac:dyDescent="0.25">
      <c r="E65" s="40" t="s">
        <v>758</v>
      </c>
      <c r="F65" s="40" t="s">
        <v>758</v>
      </c>
      <c r="H65" s="40" t="str">
        <f t="shared" ca="1" si="0"/>
        <v>Îles Féroé</v>
      </c>
      <c r="I65" s="40" t="s">
        <v>774</v>
      </c>
      <c r="J65" s="40" t="s">
        <v>775</v>
      </c>
      <c r="K65" s="40" t="s">
        <v>776</v>
      </c>
    </row>
    <row r="66" spans="5:11" x14ac:dyDescent="0.25">
      <c r="E66" s="40" t="s">
        <v>761</v>
      </c>
      <c r="F66" s="40" t="s">
        <v>761</v>
      </c>
      <c r="H66" s="40" t="str">
        <f t="shared" ca="1" si="0"/>
        <v>Fidji</v>
      </c>
      <c r="I66" s="40" t="s">
        <v>777</v>
      </c>
      <c r="J66" s="40" t="s">
        <v>778</v>
      </c>
      <c r="K66" s="40" t="s">
        <v>777</v>
      </c>
    </row>
    <row r="67" spans="5:11" x14ac:dyDescent="0.25">
      <c r="E67" s="40" t="s">
        <v>763</v>
      </c>
      <c r="F67" s="40" t="s">
        <v>763</v>
      </c>
      <c r="H67" s="40" t="str">
        <f t="shared" ref="H67:H130" ca="1" si="3">IF(I67="","",OFFSET($I67,0,LangOffset,1,1))</f>
        <v>Finlande</v>
      </c>
      <c r="I67" s="40" t="s">
        <v>568</v>
      </c>
      <c r="J67" s="40" t="s">
        <v>569</v>
      </c>
      <c r="K67" s="40" t="s">
        <v>570</v>
      </c>
    </row>
    <row r="68" spans="5:11" x14ac:dyDescent="0.25">
      <c r="E68" s="40" t="s">
        <v>766</v>
      </c>
      <c r="F68" s="40" t="s">
        <v>766</v>
      </c>
      <c r="H68" s="40" t="str">
        <f t="shared" ca="1" si="3"/>
        <v>France</v>
      </c>
      <c r="I68" s="40" t="s">
        <v>582</v>
      </c>
      <c r="J68" s="40" t="s">
        <v>582</v>
      </c>
      <c r="K68" s="40" t="s">
        <v>583</v>
      </c>
    </row>
    <row r="69" spans="5:11" x14ac:dyDescent="0.25">
      <c r="E69" s="40" t="s">
        <v>768</v>
      </c>
      <c r="F69" s="40" t="s">
        <v>768</v>
      </c>
      <c r="H69" s="40" t="str">
        <f t="shared" ca="1" si="3"/>
        <v>Gabon</v>
      </c>
      <c r="I69" s="40" t="s">
        <v>779</v>
      </c>
      <c r="J69" s="40" t="s">
        <v>779</v>
      </c>
      <c r="K69" s="40" t="s">
        <v>780</v>
      </c>
    </row>
    <row r="70" spans="5:11" x14ac:dyDescent="0.25">
      <c r="E70" s="40" t="s">
        <v>771</v>
      </c>
      <c r="F70" s="40" t="s">
        <v>771</v>
      </c>
      <c r="H70" s="40" t="str">
        <f t="shared" ca="1" si="3"/>
        <v>Gambie</v>
      </c>
      <c r="I70" s="40" t="s">
        <v>781</v>
      </c>
      <c r="J70" s="40" t="s">
        <v>782</v>
      </c>
      <c r="K70" s="40" t="s">
        <v>781</v>
      </c>
    </row>
    <row r="71" spans="5:11" x14ac:dyDescent="0.25">
      <c r="E71" s="40" t="s">
        <v>774</v>
      </c>
      <c r="F71" s="40" t="s">
        <v>774</v>
      </c>
      <c r="H71" s="40" t="str">
        <f t="shared" ca="1" si="3"/>
        <v>Géorgie</v>
      </c>
      <c r="I71" s="40" t="s">
        <v>783</v>
      </c>
      <c r="J71" s="40" t="s">
        <v>784</v>
      </c>
      <c r="K71" s="40" t="s">
        <v>783</v>
      </c>
    </row>
    <row r="72" spans="5:11" x14ac:dyDescent="0.25">
      <c r="E72" s="40" t="s">
        <v>785</v>
      </c>
      <c r="F72" s="40" t="s">
        <v>785</v>
      </c>
      <c r="H72" s="40" t="str">
        <f t="shared" ca="1" si="3"/>
        <v>Allemagne</v>
      </c>
      <c r="I72" s="40" t="s">
        <v>587</v>
      </c>
      <c r="J72" s="40" t="s">
        <v>588</v>
      </c>
      <c r="K72" s="40" t="s">
        <v>589</v>
      </c>
    </row>
    <row r="73" spans="5:11" x14ac:dyDescent="0.25">
      <c r="E73" s="40" t="s">
        <v>777</v>
      </c>
      <c r="F73" s="40" t="s">
        <v>777</v>
      </c>
      <c r="H73" s="40" t="str">
        <f t="shared" ca="1" si="3"/>
        <v>Ghana</v>
      </c>
      <c r="I73" s="40" t="s">
        <v>786</v>
      </c>
      <c r="J73" s="40" t="s">
        <v>786</v>
      </c>
      <c r="K73" s="40" t="s">
        <v>786</v>
      </c>
    </row>
    <row r="74" spans="5:11" x14ac:dyDescent="0.25">
      <c r="E74" s="40" t="s">
        <v>568</v>
      </c>
      <c r="F74" s="40" t="s">
        <v>568</v>
      </c>
      <c r="H74" s="40" t="str">
        <f t="shared" ca="1" si="3"/>
        <v>Grèce</v>
      </c>
      <c r="I74" s="40" t="s">
        <v>787</v>
      </c>
      <c r="J74" s="40" t="s">
        <v>788</v>
      </c>
      <c r="K74" s="40" t="s">
        <v>789</v>
      </c>
    </row>
    <row r="75" spans="5:11" x14ac:dyDescent="0.25">
      <c r="E75" s="40" t="s">
        <v>582</v>
      </c>
      <c r="F75" s="40" t="s">
        <v>582</v>
      </c>
      <c r="H75" s="40" t="str">
        <f t="shared" ca="1" si="3"/>
        <v>Groenland</v>
      </c>
      <c r="I75" s="40" t="s">
        <v>790</v>
      </c>
      <c r="J75" s="40" t="s">
        <v>791</v>
      </c>
      <c r="K75" s="40" t="s">
        <v>792</v>
      </c>
    </row>
    <row r="76" spans="5:11" x14ac:dyDescent="0.25">
      <c r="E76" s="40" t="s">
        <v>793</v>
      </c>
      <c r="F76" s="40" t="s">
        <v>793</v>
      </c>
      <c r="H76" s="40" t="str">
        <f t="shared" ca="1" si="3"/>
        <v>Grenade</v>
      </c>
      <c r="I76" s="40" t="s">
        <v>794</v>
      </c>
      <c r="J76" s="40" t="s">
        <v>795</v>
      </c>
      <c r="K76" s="40" t="s">
        <v>796</v>
      </c>
    </row>
    <row r="77" spans="5:11" x14ac:dyDescent="0.25">
      <c r="E77" s="40" t="s">
        <v>797</v>
      </c>
      <c r="F77" s="40" t="s">
        <v>797</v>
      </c>
      <c r="H77" s="40" t="str">
        <f t="shared" ca="1" si="3"/>
        <v>Guatemala</v>
      </c>
      <c r="I77" s="40" t="s">
        <v>798</v>
      </c>
      <c r="J77" s="40" t="s">
        <v>798</v>
      </c>
      <c r="K77" s="40" t="s">
        <v>798</v>
      </c>
    </row>
    <row r="78" spans="5:11" x14ac:dyDescent="0.25">
      <c r="E78" s="40" t="s">
        <v>779</v>
      </c>
      <c r="F78" s="40" t="s">
        <v>779</v>
      </c>
      <c r="H78" s="40" t="str">
        <f t="shared" ca="1" si="3"/>
        <v>Guinée</v>
      </c>
      <c r="I78" s="40" t="s">
        <v>799</v>
      </c>
      <c r="J78" s="40" t="s">
        <v>800</v>
      </c>
      <c r="K78" s="40" t="s">
        <v>799</v>
      </c>
    </row>
    <row r="79" spans="5:11" x14ac:dyDescent="0.25">
      <c r="E79" s="40" t="s">
        <v>781</v>
      </c>
      <c r="F79" s="40" t="s">
        <v>781</v>
      </c>
      <c r="H79" s="40" t="str">
        <f t="shared" ca="1" si="3"/>
        <v>Guinée-Bissau</v>
      </c>
      <c r="I79" s="40" t="s">
        <v>801</v>
      </c>
      <c r="J79" s="40" t="s">
        <v>802</v>
      </c>
      <c r="K79" s="40" t="s">
        <v>803</v>
      </c>
    </row>
    <row r="80" spans="5:11" x14ac:dyDescent="0.25">
      <c r="E80" s="40" t="s">
        <v>783</v>
      </c>
      <c r="F80" s="40" t="s">
        <v>783</v>
      </c>
      <c r="H80" s="40" t="str">
        <f t="shared" ca="1" si="3"/>
        <v>Guyana</v>
      </c>
      <c r="I80" s="40" t="s">
        <v>804</v>
      </c>
      <c r="J80" s="40" t="s">
        <v>804</v>
      </c>
      <c r="K80" s="40" t="s">
        <v>804</v>
      </c>
    </row>
    <row r="81" spans="5:11" x14ac:dyDescent="0.25">
      <c r="E81" s="40" t="s">
        <v>587</v>
      </c>
      <c r="F81" s="40" t="s">
        <v>587</v>
      </c>
      <c r="H81" s="40" t="str">
        <f t="shared" ca="1" si="3"/>
        <v>Haïti</v>
      </c>
      <c r="I81" s="40" t="s">
        <v>805</v>
      </c>
      <c r="J81" s="40" t="s">
        <v>806</v>
      </c>
      <c r="K81" s="40" t="s">
        <v>807</v>
      </c>
    </row>
    <row r="82" spans="5:11" x14ac:dyDescent="0.25">
      <c r="E82" s="40" t="s">
        <v>786</v>
      </c>
      <c r="F82" s="40" t="s">
        <v>786</v>
      </c>
      <c r="H82" s="40" t="str">
        <f t="shared" ca="1" si="3"/>
        <v>Saint-Siège (Vatican)</v>
      </c>
      <c r="I82" s="40" t="s">
        <v>808</v>
      </c>
      <c r="J82" s="40" t="s">
        <v>809</v>
      </c>
      <c r="K82" s="40" t="s">
        <v>810</v>
      </c>
    </row>
    <row r="83" spans="5:11" x14ac:dyDescent="0.25">
      <c r="E83" s="40" t="s">
        <v>811</v>
      </c>
      <c r="F83" s="40" t="s">
        <v>811</v>
      </c>
      <c r="H83" s="40" t="str">
        <f t="shared" ca="1" si="3"/>
        <v>Honduras</v>
      </c>
      <c r="I83" s="40" t="s">
        <v>812</v>
      </c>
      <c r="J83" s="40" t="s">
        <v>812</v>
      </c>
      <c r="K83" s="40" t="s">
        <v>812</v>
      </c>
    </row>
    <row r="84" spans="5:11" x14ac:dyDescent="0.25">
      <c r="E84" s="40" t="s">
        <v>787</v>
      </c>
      <c r="F84" s="40" t="s">
        <v>787</v>
      </c>
      <c r="H84" s="40" t="str">
        <f t="shared" ca="1" si="3"/>
        <v>Hongrie</v>
      </c>
      <c r="I84" s="40" t="s">
        <v>813</v>
      </c>
      <c r="J84" s="40" t="s">
        <v>814</v>
      </c>
      <c r="K84" s="40" t="s">
        <v>815</v>
      </c>
    </row>
    <row r="85" spans="5:11" x14ac:dyDescent="0.25">
      <c r="E85" s="40" t="s">
        <v>790</v>
      </c>
      <c r="F85" s="40" t="s">
        <v>790</v>
      </c>
      <c r="H85" s="40" t="str">
        <f t="shared" ca="1" si="3"/>
        <v>Islande</v>
      </c>
      <c r="I85" s="40" t="s">
        <v>816</v>
      </c>
      <c r="J85" s="40" t="s">
        <v>817</v>
      </c>
      <c r="K85" s="40" t="s">
        <v>818</v>
      </c>
    </row>
    <row r="86" spans="5:11" x14ac:dyDescent="0.25">
      <c r="E86" s="40" t="s">
        <v>794</v>
      </c>
      <c r="F86" s="40" t="s">
        <v>794</v>
      </c>
      <c r="H86" s="40" t="str">
        <f t="shared" ca="1" si="3"/>
        <v>Inde</v>
      </c>
      <c r="I86" s="40" t="s">
        <v>819</v>
      </c>
      <c r="J86" s="40" t="s">
        <v>820</v>
      </c>
      <c r="K86" s="40" t="s">
        <v>819</v>
      </c>
    </row>
    <row r="87" spans="5:11" x14ac:dyDescent="0.25">
      <c r="E87" s="40" t="s">
        <v>821</v>
      </c>
      <c r="F87" s="40" t="s">
        <v>821</v>
      </c>
      <c r="H87" s="40" t="str">
        <f t="shared" ca="1" si="3"/>
        <v>Indonésie</v>
      </c>
      <c r="I87" s="40" t="s">
        <v>822</v>
      </c>
      <c r="J87" s="40" t="s">
        <v>823</v>
      </c>
      <c r="K87" s="40" t="s">
        <v>822</v>
      </c>
    </row>
    <row r="88" spans="5:11" x14ac:dyDescent="0.25">
      <c r="E88" s="40" t="s">
        <v>824</v>
      </c>
      <c r="F88" s="40" t="s">
        <v>824</v>
      </c>
      <c r="H88" s="40" t="str">
        <f t="shared" ca="1" si="3"/>
        <v>Iran</v>
      </c>
      <c r="I88" s="40" t="s">
        <v>825</v>
      </c>
      <c r="J88" s="40" t="s">
        <v>826</v>
      </c>
      <c r="K88" s="40" t="s">
        <v>827</v>
      </c>
    </row>
    <row r="89" spans="5:11" x14ac:dyDescent="0.25">
      <c r="E89" s="40" t="s">
        <v>798</v>
      </c>
      <c r="F89" s="40" t="s">
        <v>798</v>
      </c>
      <c r="H89" s="40" t="str">
        <f t="shared" ca="1" si="3"/>
        <v>Irak</v>
      </c>
      <c r="I89" s="40" t="s">
        <v>828</v>
      </c>
      <c r="J89" s="40" t="s">
        <v>829</v>
      </c>
      <c r="K89" s="40" t="s">
        <v>828</v>
      </c>
    </row>
    <row r="90" spans="5:11" x14ac:dyDescent="0.25">
      <c r="E90" s="40" t="s">
        <v>830</v>
      </c>
      <c r="F90" s="40" t="s">
        <v>830</v>
      </c>
      <c r="H90" s="40" t="str">
        <f t="shared" ca="1" si="3"/>
        <v>Irlande</v>
      </c>
      <c r="I90" s="40" t="s">
        <v>615</v>
      </c>
      <c r="J90" s="40" t="s">
        <v>616</v>
      </c>
      <c r="K90" s="40" t="s">
        <v>617</v>
      </c>
    </row>
    <row r="91" spans="5:11" x14ac:dyDescent="0.25">
      <c r="E91" s="40" t="s">
        <v>799</v>
      </c>
      <c r="F91" s="40" t="s">
        <v>799</v>
      </c>
      <c r="H91" s="40" t="str">
        <f t="shared" ca="1" si="3"/>
        <v>Israël</v>
      </c>
      <c r="I91" s="40" t="s">
        <v>831</v>
      </c>
      <c r="J91" s="40" t="s">
        <v>832</v>
      </c>
      <c r="K91" s="40" t="s">
        <v>831</v>
      </c>
    </row>
    <row r="92" spans="5:11" x14ac:dyDescent="0.25">
      <c r="E92" s="40" t="s">
        <v>801</v>
      </c>
      <c r="F92" s="40" t="s">
        <v>801</v>
      </c>
      <c r="H92" s="40" t="str">
        <f t="shared" ca="1" si="3"/>
        <v>Italie</v>
      </c>
      <c r="I92" s="40" t="s">
        <v>621</v>
      </c>
      <c r="J92" s="40" t="s">
        <v>622</v>
      </c>
      <c r="K92" s="40" t="s">
        <v>623</v>
      </c>
    </row>
    <row r="93" spans="5:11" x14ac:dyDescent="0.25">
      <c r="E93" s="40" t="s">
        <v>804</v>
      </c>
      <c r="F93" s="40" t="s">
        <v>804</v>
      </c>
      <c r="H93" s="40" t="str">
        <f t="shared" ca="1" si="3"/>
        <v>Jamaïque</v>
      </c>
      <c r="I93" s="40" t="s">
        <v>833</v>
      </c>
      <c r="J93" s="40" t="s">
        <v>834</v>
      </c>
      <c r="K93" s="40" t="s">
        <v>833</v>
      </c>
    </row>
    <row r="94" spans="5:11" x14ac:dyDescent="0.25">
      <c r="E94" s="40" t="s">
        <v>805</v>
      </c>
      <c r="F94" s="40" t="s">
        <v>805</v>
      </c>
      <c r="H94" s="40" t="str">
        <f t="shared" ca="1" si="3"/>
        <v>Japon</v>
      </c>
      <c r="I94" s="40" t="s">
        <v>627</v>
      </c>
      <c r="J94" s="40" t="s">
        <v>628</v>
      </c>
      <c r="K94" s="40" t="s">
        <v>629</v>
      </c>
    </row>
    <row r="95" spans="5:11" x14ac:dyDescent="0.25">
      <c r="E95" s="40" t="s">
        <v>808</v>
      </c>
      <c r="F95" s="40" t="s">
        <v>808</v>
      </c>
      <c r="H95" s="40" t="str">
        <f t="shared" ca="1" si="3"/>
        <v>Jordanie</v>
      </c>
      <c r="I95" s="40" t="s">
        <v>835</v>
      </c>
      <c r="J95" s="40" t="s">
        <v>836</v>
      </c>
      <c r="K95" s="40" t="s">
        <v>837</v>
      </c>
    </row>
    <row r="96" spans="5:11" x14ac:dyDescent="0.25">
      <c r="E96" s="40" t="s">
        <v>812</v>
      </c>
      <c r="F96" s="40" t="s">
        <v>812</v>
      </c>
      <c r="H96" s="40" t="str">
        <f t="shared" ca="1" si="3"/>
        <v>Kazakhstan</v>
      </c>
      <c r="I96" s="40" t="s">
        <v>838</v>
      </c>
      <c r="J96" s="40" t="s">
        <v>838</v>
      </c>
      <c r="K96" s="40" t="s">
        <v>839</v>
      </c>
    </row>
    <row r="97" spans="5:11" x14ac:dyDescent="0.25">
      <c r="E97" s="40" t="s">
        <v>840</v>
      </c>
      <c r="F97" s="40" t="s">
        <v>840</v>
      </c>
      <c r="H97" s="40" t="str">
        <f t="shared" ca="1" si="3"/>
        <v>Kenya</v>
      </c>
      <c r="I97" s="40" t="s">
        <v>841</v>
      </c>
      <c r="J97" s="40" t="s">
        <v>841</v>
      </c>
      <c r="K97" s="40" t="s">
        <v>841</v>
      </c>
    </row>
    <row r="98" spans="5:11" x14ac:dyDescent="0.25">
      <c r="E98" s="40" t="s">
        <v>813</v>
      </c>
      <c r="F98" s="40" t="s">
        <v>813</v>
      </c>
      <c r="H98" s="40" t="str">
        <f t="shared" ca="1" si="3"/>
        <v>Kiribati</v>
      </c>
      <c r="I98" s="40" t="s">
        <v>842</v>
      </c>
      <c r="J98" s="40" t="s">
        <v>842</v>
      </c>
      <c r="K98" s="40" t="s">
        <v>842</v>
      </c>
    </row>
    <row r="99" spans="5:11" x14ac:dyDescent="0.25">
      <c r="E99" s="40" t="s">
        <v>816</v>
      </c>
      <c r="F99" s="40" t="s">
        <v>816</v>
      </c>
      <c r="H99" s="40" t="str">
        <f t="shared" ca="1" si="3"/>
        <v>Corée du Nord</v>
      </c>
      <c r="I99" s="40" t="s">
        <v>843</v>
      </c>
      <c r="J99" s="40" t="s">
        <v>844</v>
      </c>
      <c r="K99" s="40" t="s">
        <v>845</v>
      </c>
    </row>
    <row r="100" spans="5:11" x14ac:dyDescent="0.25">
      <c r="E100" s="40" t="s">
        <v>819</v>
      </c>
      <c r="F100" s="40" t="s">
        <v>819</v>
      </c>
      <c r="H100" s="40" t="str">
        <f t="shared" ca="1" si="3"/>
        <v>Corée du Sud</v>
      </c>
      <c r="I100" s="40" t="s">
        <v>846</v>
      </c>
      <c r="J100" s="40" t="s">
        <v>847</v>
      </c>
      <c r="K100" s="40" t="s">
        <v>848</v>
      </c>
    </row>
    <row r="101" spans="5:11" x14ac:dyDescent="0.25">
      <c r="E101" s="40" t="s">
        <v>822</v>
      </c>
      <c r="F101" s="40" t="s">
        <v>822</v>
      </c>
      <c r="H101" s="40" t="str">
        <f t="shared" ca="1" si="3"/>
        <v>Kosovo</v>
      </c>
      <c r="I101" s="40" t="s">
        <v>849</v>
      </c>
      <c r="J101" s="40" t="s">
        <v>849</v>
      </c>
      <c r="K101" s="40" t="s">
        <v>849</v>
      </c>
    </row>
    <row r="102" spans="5:11" x14ac:dyDescent="0.25">
      <c r="E102" s="40" t="s">
        <v>825</v>
      </c>
      <c r="F102" s="40" t="s">
        <v>825</v>
      </c>
      <c r="H102" s="40" t="str">
        <f t="shared" ca="1" si="3"/>
        <v>Koweït</v>
      </c>
      <c r="I102" s="40" t="s">
        <v>850</v>
      </c>
      <c r="J102" s="40" t="s">
        <v>851</v>
      </c>
      <c r="K102" s="40" t="s">
        <v>850</v>
      </c>
    </row>
    <row r="103" spans="5:11" x14ac:dyDescent="0.25">
      <c r="E103" s="40" t="s">
        <v>828</v>
      </c>
      <c r="F103" s="40" t="s">
        <v>828</v>
      </c>
      <c r="H103" s="40" t="str">
        <f t="shared" ca="1" si="3"/>
        <v>Kirghizistan</v>
      </c>
      <c r="I103" s="40" t="s">
        <v>852</v>
      </c>
      <c r="J103" s="40" t="s">
        <v>853</v>
      </c>
      <c r="K103" s="40" t="s">
        <v>854</v>
      </c>
    </row>
    <row r="104" spans="5:11" x14ac:dyDescent="0.25">
      <c r="E104" s="40" t="s">
        <v>615</v>
      </c>
      <c r="F104" s="40" t="s">
        <v>615</v>
      </c>
      <c r="H104" s="40" t="str">
        <f t="shared" ca="1" si="3"/>
        <v>Laos</v>
      </c>
      <c r="I104" s="40" t="s">
        <v>855</v>
      </c>
      <c r="J104" s="40" t="s">
        <v>856</v>
      </c>
      <c r="K104" s="40" t="s">
        <v>857</v>
      </c>
    </row>
    <row r="105" spans="5:11" x14ac:dyDescent="0.25">
      <c r="E105" s="40" t="s">
        <v>858</v>
      </c>
      <c r="F105" s="40" t="s">
        <v>858</v>
      </c>
      <c r="H105" s="40" t="str">
        <f t="shared" ca="1" si="3"/>
        <v>Lettonie</v>
      </c>
      <c r="I105" s="40" t="s">
        <v>859</v>
      </c>
      <c r="J105" s="40" t="s">
        <v>860</v>
      </c>
      <c r="K105" s="40" t="s">
        <v>861</v>
      </c>
    </row>
    <row r="106" spans="5:11" x14ac:dyDescent="0.25">
      <c r="E106" s="40" t="s">
        <v>831</v>
      </c>
      <c r="F106" s="40" t="s">
        <v>831</v>
      </c>
      <c r="H106" s="40" t="str">
        <f t="shared" ca="1" si="3"/>
        <v>Liban</v>
      </c>
      <c r="I106" s="40" t="s">
        <v>862</v>
      </c>
      <c r="J106" s="40" t="s">
        <v>863</v>
      </c>
      <c r="K106" s="40" t="s">
        <v>864</v>
      </c>
    </row>
    <row r="107" spans="5:11" x14ac:dyDescent="0.25">
      <c r="E107" s="40" t="s">
        <v>621</v>
      </c>
      <c r="F107" s="40" t="s">
        <v>621</v>
      </c>
      <c r="H107" s="40" t="str">
        <f t="shared" ca="1" si="3"/>
        <v>Lesotho</v>
      </c>
      <c r="I107" s="40" t="s">
        <v>865</v>
      </c>
      <c r="J107" s="40" t="s">
        <v>865</v>
      </c>
      <c r="K107" s="40" t="s">
        <v>865</v>
      </c>
    </row>
    <row r="108" spans="5:11" x14ac:dyDescent="0.25">
      <c r="E108" s="40" t="s">
        <v>833</v>
      </c>
      <c r="F108" s="40" t="s">
        <v>833</v>
      </c>
      <c r="H108" s="40" t="str">
        <f t="shared" ca="1" si="3"/>
        <v>Liberia</v>
      </c>
      <c r="I108" s="40" t="s">
        <v>866</v>
      </c>
      <c r="J108" s="40" t="s">
        <v>866</v>
      </c>
      <c r="K108" s="40" t="s">
        <v>866</v>
      </c>
    </row>
    <row r="109" spans="5:11" x14ac:dyDescent="0.25">
      <c r="E109" s="40" t="s">
        <v>627</v>
      </c>
      <c r="F109" s="40" t="s">
        <v>627</v>
      </c>
      <c r="H109" s="40" t="str">
        <f t="shared" ca="1" si="3"/>
        <v>Libye</v>
      </c>
      <c r="I109" s="40" t="s">
        <v>867</v>
      </c>
      <c r="J109" s="40" t="s">
        <v>868</v>
      </c>
      <c r="K109" s="40" t="s">
        <v>869</v>
      </c>
    </row>
    <row r="110" spans="5:11" x14ac:dyDescent="0.25">
      <c r="E110" s="40" t="s">
        <v>870</v>
      </c>
      <c r="F110" s="40" t="s">
        <v>870</v>
      </c>
      <c r="H110" s="40" t="str">
        <f t="shared" ca="1" si="3"/>
        <v>Liechtenstein</v>
      </c>
      <c r="I110" s="40" t="s">
        <v>871</v>
      </c>
      <c r="J110" s="40" t="s">
        <v>871</v>
      </c>
      <c r="K110" s="40" t="s">
        <v>871</v>
      </c>
    </row>
    <row r="111" spans="5:11" x14ac:dyDescent="0.25">
      <c r="E111" s="40" t="s">
        <v>835</v>
      </c>
      <c r="F111" s="40" t="s">
        <v>835</v>
      </c>
      <c r="H111" s="40" t="str">
        <f t="shared" ca="1" si="3"/>
        <v>Lituanie</v>
      </c>
      <c r="I111" s="40" t="s">
        <v>872</v>
      </c>
      <c r="J111" s="40" t="s">
        <v>873</v>
      </c>
      <c r="K111" s="40" t="s">
        <v>874</v>
      </c>
    </row>
    <row r="112" spans="5:11" x14ac:dyDescent="0.25">
      <c r="E112" s="40" t="s">
        <v>838</v>
      </c>
      <c r="F112" s="40" t="s">
        <v>838</v>
      </c>
      <c r="H112" s="40" t="str">
        <f t="shared" ca="1" si="3"/>
        <v>Luxembourg</v>
      </c>
      <c r="I112" s="40" t="s">
        <v>640</v>
      </c>
      <c r="J112" s="40" t="s">
        <v>640</v>
      </c>
      <c r="K112" s="40" t="s">
        <v>641</v>
      </c>
    </row>
    <row r="113" spans="5:11" x14ac:dyDescent="0.25">
      <c r="E113" s="40" t="s">
        <v>841</v>
      </c>
      <c r="F113" s="40" t="s">
        <v>841</v>
      </c>
      <c r="H113" s="40" t="str">
        <f t="shared" ca="1" si="3"/>
        <v>Madagascar</v>
      </c>
      <c r="I113" s="40" t="s">
        <v>875</v>
      </c>
      <c r="J113" s="40" t="s">
        <v>875</v>
      </c>
      <c r="K113" s="40" t="s">
        <v>875</v>
      </c>
    </row>
    <row r="114" spans="5:11" x14ac:dyDescent="0.25">
      <c r="E114" s="40" t="s">
        <v>842</v>
      </c>
      <c r="F114" s="40" t="s">
        <v>842</v>
      </c>
      <c r="H114" s="40" t="str">
        <f t="shared" ca="1" si="3"/>
        <v>Malawi</v>
      </c>
      <c r="I114" s="40" t="s">
        <v>876</v>
      </c>
      <c r="J114" s="40" t="s">
        <v>876</v>
      </c>
      <c r="K114" s="40" t="s">
        <v>876</v>
      </c>
    </row>
    <row r="115" spans="5:11" x14ac:dyDescent="0.25">
      <c r="E115" s="40" t="s">
        <v>843</v>
      </c>
      <c r="F115" s="40" t="s">
        <v>843</v>
      </c>
      <c r="H115" s="40" t="str">
        <f t="shared" ca="1" si="3"/>
        <v>Malaisie</v>
      </c>
      <c r="I115" s="40" t="s">
        <v>877</v>
      </c>
      <c r="J115" s="40" t="s">
        <v>878</v>
      </c>
      <c r="K115" s="40" t="s">
        <v>879</v>
      </c>
    </row>
    <row r="116" spans="5:11" x14ac:dyDescent="0.25">
      <c r="E116" s="40" t="s">
        <v>846</v>
      </c>
      <c r="F116" s="40" t="s">
        <v>846</v>
      </c>
      <c r="H116" s="40" t="str">
        <f t="shared" ca="1" si="3"/>
        <v>Maldives</v>
      </c>
      <c r="I116" s="40" t="s">
        <v>880</v>
      </c>
      <c r="J116" s="40" t="s">
        <v>880</v>
      </c>
      <c r="K116" s="40" t="s">
        <v>881</v>
      </c>
    </row>
    <row r="117" spans="5:11" x14ac:dyDescent="0.25">
      <c r="E117" s="40" t="s">
        <v>849</v>
      </c>
      <c r="F117" s="40" t="s">
        <v>849</v>
      </c>
      <c r="H117" s="40" t="str">
        <f t="shared" ca="1" si="3"/>
        <v>Mali</v>
      </c>
      <c r="I117" s="40" t="s">
        <v>882</v>
      </c>
      <c r="J117" s="40" t="s">
        <v>882</v>
      </c>
      <c r="K117" s="40" t="s">
        <v>883</v>
      </c>
    </row>
    <row r="118" spans="5:11" x14ac:dyDescent="0.25">
      <c r="E118" s="40" t="s">
        <v>850</v>
      </c>
      <c r="F118" s="40" t="s">
        <v>850</v>
      </c>
      <c r="H118" s="40" t="str">
        <f t="shared" ca="1" si="3"/>
        <v>Malte</v>
      </c>
      <c r="I118" s="40" t="s">
        <v>884</v>
      </c>
      <c r="J118" s="40" t="s">
        <v>885</v>
      </c>
      <c r="K118" s="40" t="s">
        <v>884</v>
      </c>
    </row>
    <row r="119" spans="5:11" x14ac:dyDescent="0.25">
      <c r="E119" s="40" t="s">
        <v>852</v>
      </c>
      <c r="F119" s="40" t="s">
        <v>852</v>
      </c>
      <c r="H119" s="40" t="str">
        <f t="shared" ca="1" si="3"/>
        <v>Îles Marshall</v>
      </c>
      <c r="I119" s="40" t="s">
        <v>886</v>
      </c>
      <c r="J119" s="40" t="s">
        <v>887</v>
      </c>
      <c r="K119" s="40" t="s">
        <v>888</v>
      </c>
    </row>
    <row r="120" spans="5:11" x14ac:dyDescent="0.25">
      <c r="E120" s="40" t="s">
        <v>855</v>
      </c>
      <c r="F120" s="40" t="s">
        <v>855</v>
      </c>
      <c r="H120" s="40" t="str">
        <f t="shared" ca="1" si="3"/>
        <v>Mauritanie</v>
      </c>
      <c r="I120" s="40" t="s">
        <v>889</v>
      </c>
      <c r="J120" s="40" t="s">
        <v>890</v>
      </c>
      <c r="K120" s="40" t="s">
        <v>889</v>
      </c>
    </row>
    <row r="121" spans="5:11" x14ac:dyDescent="0.25">
      <c r="E121" s="40" t="s">
        <v>859</v>
      </c>
      <c r="F121" s="40" t="s">
        <v>859</v>
      </c>
      <c r="H121" s="40" t="str">
        <f t="shared" ca="1" si="3"/>
        <v>Maurice</v>
      </c>
      <c r="I121" s="40" t="s">
        <v>891</v>
      </c>
      <c r="J121" s="40" t="s">
        <v>892</v>
      </c>
      <c r="K121" s="40" t="s">
        <v>893</v>
      </c>
    </row>
    <row r="122" spans="5:11" x14ac:dyDescent="0.25">
      <c r="E122" s="40" t="s">
        <v>862</v>
      </c>
      <c r="F122" s="40" t="s">
        <v>862</v>
      </c>
      <c r="H122" s="40" t="str">
        <f t="shared" ca="1" si="3"/>
        <v>Mexique</v>
      </c>
      <c r="I122" s="40" t="s">
        <v>894</v>
      </c>
      <c r="J122" s="40" t="s">
        <v>895</v>
      </c>
      <c r="K122" s="40" t="s">
        <v>896</v>
      </c>
    </row>
    <row r="123" spans="5:11" x14ac:dyDescent="0.25">
      <c r="E123" s="40" t="s">
        <v>865</v>
      </c>
      <c r="F123" s="40" t="s">
        <v>865</v>
      </c>
      <c r="H123" s="40" t="str">
        <f t="shared" ca="1" si="3"/>
        <v>Micronésie</v>
      </c>
      <c r="I123" s="40" t="s">
        <v>897</v>
      </c>
      <c r="J123" s="40" t="s">
        <v>898</v>
      </c>
      <c r="K123" s="40" t="s">
        <v>899</v>
      </c>
    </row>
    <row r="124" spans="5:11" x14ac:dyDescent="0.25">
      <c r="E124" s="40" t="s">
        <v>866</v>
      </c>
      <c r="F124" s="40" t="s">
        <v>866</v>
      </c>
      <c r="H124" s="40" t="str">
        <f t="shared" ca="1" si="3"/>
        <v>Moldavie</v>
      </c>
      <c r="I124" s="40" t="s">
        <v>900</v>
      </c>
      <c r="J124" s="40" t="s">
        <v>901</v>
      </c>
      <c r="K124" s="40" t="s">
        <v>902</v>
      </c>
    </row>
    <row r="125" spans="5:11" x14ac:dyDescent="0.25">
      <c r="E125" s="40" t="s">
        <v>867</v>
      </c>
      <c r="F125" s="40" t="s">
        <v>867</v>
      </c>
      <c r="H125" s="40" t="str">
        <f t="shared" ca="1" si="3"/>
        <v>Monaco</v>
      </c>
      <c r="I125" s="40" t="s">
        <v>653</v>
      </c>
      <c r="J125" s="40" t="s">
        <v>653</v>
      </c>
      <c r="K125" s="40" t="s">
        <v>654</v>
      </c>
    </row>
    <row r="126" spans="5:11" x14ac:dyDescent="0.25">
      <c r="E126" s="40" t="s">
        <v>871</v>
      </c>
      <c r="F126" s="40" t="s">
        <v>871</v>
      </c>
      <c r="H126" s="40" t="str">
        <f t="shared" ca="1" si="3"/>
        <v>Mongolie</v>
      </c>
      <c r="I126" s="40" t="s">
        <v>903</v>
      </c>
      <c r="J126" s="40" t="s">
        <v>904</v>
      </c>
      <c r="K126" s="40" t="s">
        <v>903</v>
      </c>
    </row>
    <row r="127" spans="5:11" x14ac:dyDescent="0.25">
      <c r="E127" s="40" t="s">
        <v>872</v>
      </c>
      <c r="F127" s="40" t="s">
        <v>872</v>
      </c>
      <c r="H127" s="40" t="str">
        <f t="shared" ca="1" si="3"/>
        <v>Monténégro</v>
      </c>
      <c r="I127" s="40" t="s">
        <v>905</v>
      </c>
      <c r="J127" s="40" t="s">
        <v>906</v>
      </c>
      <c r="K127" s="40" t="s">
        <v>905</v>
      </c>
    </row>
    <row r="128" spans="5:11" x14ac:dyDescent="0.25">
      <c r="E128" s="40" t="s">
        <v>640</v>
      </c>
      <c r="F128" s="40" t="s">
        <v>640</v>
      </c>
      <c r="H128" s="40" t="str">
        <f t="shared" ca="1" si="3"/>
        <v>Maroc</v>
      </c>
      <c r="I128" s="40" t="s">
        <v>907</v>
      </c>
      <c r="J128" s="40" t="s">
        <v>908</v>
      </c>
      <c r="K128" s="40" t="s">
        <v>909</v>
      </c>
    </row>
    <row r="129" spans="5:11" x14ac:dyDescent="0.25">
      <c r="E129" s="40" t="s">
        <v>910</v>
      </c>
      <c r="F129" s="40" t="s">
        <v>910</v>
      </c>
      <c r="H129" s="40" t="str">
        <f t="shared" ca="1" si="3"/>
        <v>Mozambique</v>
      </c>
      <c r="I129" s="40" t="s">
        <v>911</v>
      </c>
      <c r="J129" s="40" t="s">
        <v>911</v>
      </c>
      <c r="K129" s="40" t="s">
        <v>911</v>
      </c>
    </row>
    <row r="130" spans="5:11" x14ac:dyDescent="0.25">
      <c r="E130" s="40" t="s">
        <v>912</v>
      </c>
      <c r="F130" s="40" t="s">
        <v>912</v>
      </c>
      <c r="H130" s="40" t="str">
        <f t="shared" ca="1" si="3"/>
        <v>Birmanie</v>
      </c>
      <c r="I130" s="40" t="s">
        <v>913</v>
      </c>
      <c r="J130" s="40" t="s">
        <v>914</v>
      </c>
      <c r="K130" s="40" t="s">
        <v>913</v>
      </c>
    </row>
    <row r="131" spans="5:11" x14ac:dyDescent="0.25">
      <c r="E131" s="40" t="s">
        <v>875</v>
      </c>
      <c r="F131" s="40" t="s">
        <v>875</v>
      </c>
      <c r="H131" s="40" t="str">
        <f t="shared" ref="H131:H194" ca="1" si="4">IF(I131="","",OFFSET($I131,0,LangOffset,1,1))</f>
        <v>Namibie</v>
      </c>
      <c r="I131" s="40" t="s">
        <v>915</v>
      </c>
      <c r="J131" s="40" t="s">
        <v>916</v>
      </c>
      <c r="K131" s="40" t="s">
        <v>915</v>
      </c>
    </row>
    <row r="132" spans="5:11" x14ac:dyDescent="0.25">
      <c r="E132" s="40" t="s">
        <v>876</v>
      </c>
      <c r="F132" s="40" t="s">
        <v>876</v>
      </c>
      <c r="H132" s="40" t="str">
        <f t="shared" ca="1" si="4"/>
        <v>Nauru</v>
      </c>
      <c r="I132" s="40" t="s">
        <v>917</v>
      </c>
      <c r="J132" s="40" t="s">
        <v>917</v>
      </c>
      <c r="K132" s="40" t="s">
        <v>917</v>
      </c>
    </row>
    <row r="133" spans="5:11" x14ac:dyDescent="0.25">
      <c r="E133" s="40" t="s">
        <v>877</v>
      </c>
      <c r="F133" s="40" t="s">
        <v>877</v>
      </c>
      <c r="H133" s="40" t="str">
        <f t="shared" ca="1" si="4"/>
        <v>Népal</v>
      </c>
      <c r="I133" s="40" t="s">
        <v>918</v>
      </c>
      <c r="J133" s="40" t="s">
        <v>919</v>
      </c>
      <c r="K133" s="40" t="s">
        <v>918</v>
      </c>
    </row>
    <row r="134" spans="5:11" x14ac:dyDescent="0.25">
      <c r="E134" s="40" t="s">
        <v>880</v>
      </c>
      <c r="F134" s="40" t="s">
        <v>880</v>
      </c>
      <c r="H134" s="40" t="str">
        <f t="shared" ca="1" si="4"/>
        <v>Pays-Bas</v>
      </c>
      <c r="I134" s="40" t="s">
        <v>656</v>
      </c>
      <c r="J134" s="40" t="s">
        <v>657</v>
      </c>
      <c r="K134" s="40" t="s">
        <v>920</v>
      </c>
    </row>
    <row r="135" spans="5:11" x14ac:dyDescent="0.25">
      <c r="E135" s="40" t="s">
        <v>882</v>
      </c>
      <c r="F135" s="40" t="s">
        <v>882</v>
      </c>
      <c r="H135" s="40" t="str">
        <f t="shared" ca="1" si="4"/>
        <v>Nouvelle-Zélande</v>
      </c>
      <c r="I135" s="40" t="s">
        <v>921</v>
      </c>
      <c r="J135" s="40" t="s">
        <v>922</v>
      </c>
      <c r="K135" s="40" t="s">
        <v>923</v>
      </c>
    </row>
    <row r="136" spans="5:11" x14ac:dyDescent="0.25">
      <c r="E136" s="40" t="s">
        <v>884</v>
      </c>
      <c r="F136" s="40" t="s">
        <v>884</v>
      </c>
      <c r="H136" s="40" t="str">
        <f t="shared" ca="1" si="4"/>
        <v>Nicaragua</v>
      </c>
      <c r="I136" s="40" t="s">
        <v>924</v>
      </c>
      <c r="J136" s="40" t="s">
        <v>924</v>
      </c>
      <c r="K136" s="40" t="s">
        <v>924</v>
      </c>
    </row>
    <row r="137" spans="5:11" x14ac:dyDescent="0.25">
      <c r="E137" s="40" t="s">
        <v>886</v>
      </c>
      <c r="F137" s="40" t="s">
        <v>886</v>
      </c>
      <c r="H137" s="40" t="str">
        <f t="shared" ca="1" si="4"/>
        <v>Niger</v>
      </c>
      <c r="I137" s="40" t="s">
        <v>925</v>
      </c>
      <c r="J137" s="40" t="s">
        <v>925</v>
      </c>
      <c r="K137" s="40" t="s">
        <v>926</v>
      </c>
    </row>
    <row r="138" spans="5:11" x14ac:dyDescent="0.25">
      <c r="E138" s="40" t="s">
        <v>927</v>
      </c>
      <c r="F138" s="40" t="s">
        <v>927</v>
      </c>
      <c r="H138" s="40" t="str">
        <f t="shared" ca="1" si="4"/>
        <v>Nigeria</v>
      </c>
      <c r="I138" s="40" t="s">
        <v>928</v>
      </c>
      <c r="J138" s="40" t="s">
        <v>928</v>
      </c>
      <c r="K138" s="40" t="s">
        <v>928</v>
      </c>
    </row>
    <row r="139" spans="5:11" x14ac:dyDescent="0.25">
      <c r="E139" s="40" t="s">
        <v>889</v>
      </c>
      <c r="F139" s="40" t="s">
        <v>889</v>
      </c>
      <c r="H139" s="40" t="str">
        <f t="shared" ca="1" si="4"/>
        <v>Niue</v>
      </c>
      <c r="I139" s="40" t="s">
        <v>929</v>
      </c>
      <c r="J139" s="40" t="s">
        <v>929</v>
      </c>
      <c r="K139" s="40" t="s">
        <v>929</v>
      </c>
    </row>
    <row r="140" spans="5:11" x14ac:dyDescent="0.25">
      <c r="E140" s="40" t="s">
        <v>891</v>
      </c>
      <c r="F140" s="40" t="s">
        <v>891</v>
      </c>
      <c r="H140" s="40" t="str">
        <f t="shared" ca="1" si="4"/>
        <v>Macédoine du Nord</v>
      </c>
      <c r="I140" s="40" t="s">
        <v>930</v>
      </c>
      <c r="J140" s="40" t="s">
        <v>931</v>
      </c>
      <c r="K140" s="40" t="s">
        <v>932</v>
      </c>
    </row>
    <row r="141" spans="5:11" x14ac:dyDescent="0.25">
      <c r="E141" s="40" t="s">
        <v>933</v>
      </c>
      <c r="F141" s="40" t="s">
        <v>933</v>
      </c>
      <c r="H141" s="40" t="str">
        <f t="shared" ca="1" si="4"/>
        <v>Norvège</v>
      </c>
      <c r="I141" s="40" t="s">
        <v>663</v>
      </c>
      <c r="J141" s="40" t="s">
        <v>664</v>
      </c>
      <c r="K141" s="40" t="s">
        <v>665</v>
      </c>
    </row>
    <row r="142" spans="5:11" x14ac:dyDescent="0.25">
      <c r="E142" s="40" t="s">
        <v>894</v>
      </c>
      <c r="F142" s="40" t="s">
        <v>894</v>
      </c>
      <c r="H142" s="40" t="str">
        <f t="shared" ca="1" si="4"/>
        <v>Oman</v>
      </c>
      <c r="I142" s="40" t="s">
        <v>934</v>
      </c>
      <c r="J142" s="40" t="s">
        <v>934</v>
      </c>
      <c r="K142" s="40" t="s">
        <v>935</v>
      </c>
    </row>
    <row r="143" spans="5:11" x14ac:dyDescent="0.25">
      <c r="E143" s="40" t="s">
        <v>897</v>
      </c>
      <c r="F143" s="40" t="s">
        <v>897</v>
      </c>
      <c r="H143" s="40" t="str">
        <f t="shared" ca="1" si="4"/>
        <v>Pakistan</v>
      </c>
      <c r="I143" s="40" t="s">
        <v>936</v>
      </c>
      <c r="J143" s="40" t="s">
        <v>936</v>
      </c>
      <c r="K143" s="40" t="s">
        <v>937</v>
      </c>
    </row>
    <row r="144" spans="5:11" x14ac:dyDescent="0.25">
      <c r="E144" s="40" t="s">
        <v>900</v>
      </c>
      <c r="F144" s="40" t="s">
        <v>900</v>
      </c>
      <c r="H144" s="40" t="str">
        <f t="shared" ca="1" si="4"/>
        <v>Palaos</v>
      </c>
      <c r="I144" s="40" t="s">
        <v>938</v>
      </c>
      <c r="J144" s="40" t="s">
        <v>939</v>
      </c>
      <c r="K144" s="40" t="s">
        <v>938</v>
      </c>
    </row>
    <row r="145" spans="5:11" x14ac:dyDescent="0.25">
      <c r="E145" s="40" t="s">
        <v>653</v>
      </c>
      <c r="F145" s="40" t="s">
        <v>653</v>
      </c>
      <c r="H145" s="40" t="str">
        <f t="shared" ca="1" si="4"/>
        <v>Palestine</v>
      </c>
      <c r="I145" s="40" t="s">
        <v>940</v>
      </c>
      <c r="J145" s="40" t="s">
        <v>940</v>
      </c>
      <c r="K145" s="40" t="s">
        <v>941</v>
      </c>
    </row>
    <row r="146" spans="5:11" x14ac:dyDescent="0.25">
      <c r="E146" s="40" t="s">
        <v>903</v>
      </c>
      <c r="F146" s="40" t="s">
        <v>903</v>
      </c>
      <c r="H146" s="40" t="str">
        <f t="shared" ca="1" si="4"/>
        <v>Panama</v>
      </c>
      <c r="I146" s="40" t="s">
        <v>942</v>
      </c>
      <c r="J146" s="40" t="s">
        <v>942</v>
      </c>
      <c r="K146" s="40" t="s">
        <v>943</v>
      </c>
    </row>
    <row r="147" spans="5:11" x14ac:dyDescent="0.25">
      <c r="E147" s="40" t="s">
        <v>905</v>
      </c>
      <c r="F147" s="40" t="s">
        <v>905</v>
      </c>
      <c r="H147" s="40" t="str">
        <f t="shared" ca="1" si="4"/>
        <v>Papouasie-Nouvelle-Guinée</v>
      </c>
      <c r="I147" s="40" t="s">
        <v>944</v>
      </c>
      <c r="J147" s="40" t="s">
        <v>945</v>
      </c>
      <c r="K147" s="40" t="s">
        <v>946</v>
      </c>
    </row>
    <row r="148" spans="5:11" x14ac:dyDescent="0.25">
      <c r="E148" s="40" t="s">
        <v>947</v>
      </c>
      <c r="F148" s="40" t="s">
        <v>947</v>
      </c>
      <c r="H148" s="40" t="str">
        <f t="shared" ca="1" si="4"/>
        <v>Paraguay</v>
      </c>
      <c r="I148" s="40" t="s">
        <v>948</v>
      </c>
      <c r="J148" s="40" t="s">
        <v>948</v>
      </c>
      <c r="K148" s="40" t="s">
        <v>948</v>
      </c>
    </row>
    <row r="149" spans="5:11" x14ac:dyDescent="0.25">
      <c r="E149" s="40" t="s">
        <v>907</v>
      </c>
      <c r="F149" s="40" t="s">
        <v>907</v>
      </c>
      <c r="H149" s="40" t="str">
        <f t="shared" ca="1" si="4"/>
        <v>Pérou</v>
      </c>
      <c r="I149" s="40" t="s">
        <v>949</v>
      </c>
      <c r="J149" s="40" t="s">
        <v>950</v>
      </c>
      <c r="K149" s="40" t="s">
        <v>951</v>
      </c>
    </row>
    <row r="150" spans="5:11" x14ac:dyDescent="0.25">
      <c r="E150" s="40" t="s">
        <v>911</v>
      </c>
      <c r="F150" s="40" t="s">
        <v>911</v>
      </c>
      <c r="H150" s="40" t="str">
        <f t="shared" ca="1" si="4"/>
        <v>Philippines</v>
      </c>
      <c r="I150" s="40" t="s">
        <v>952</v>
      </c>
      <c r="J150" s="40" t="s">
        <v>952</v>
      </c>
      <c r="K150" s="40" t="s">
        <v>953</v>
      </c>
    </row>
    <row r="151" spans="5:11" x14ac:dyDescent="0.25">
      <c r="E151" s="40" t="s">
        <v>913</v>
      </c>
      <c r="F151" s="40" t="s">
        <v>913</v>
      </c>
      <c r="H151" s="40" t="str">
        <f t="shared" ca="1" si="4"/>
        <v>Pologne</v>
      </c>
      <c r="I151" s="40" t="s">
        <v>954</v>
      </c>
      <c r="J151" s="40" t="s">
        <v>955</v>
      </c>
      <c r="K151" s="40" t="s">
        <v>956</v>
      </c>
    </row>
    <row r="152" spans="5:11" x14ac:dyDescent="0.25">
      <c r="E152" s="40" t="s">
        <v>915</v>
      </c>
      <c r="F152" s="40" t="s">
        <v>915</v>
      </c>
      <c r="H152" s="40" t="str">
        <f t="shared" ca="1" si="4"/>
        <v>Portugal</v>
      </c>
      <c r="I152" s="40" t="s">
        <v>669</v>
      </c>
      <c r="J152" s="40" t="s">
        <v>669</v>
      </c>
      <c r="K152" s="40" t="s">
        <v>669</v>
      </c>
    </row>
    <row r="153" spans="5:11" x14ac:dyDescent="0.25">
      <c r="E153" s="40" t="s">
        <v>917</v>
      </c>
      <c r="F153" s="40" t="s">
        <v>917</v>
      </c>
      <c r="H153" s="40" t="str">
        <f t="shared" ca="1" si="4"/>
        <v>Qatar</v>
      </c>
      <c r="I153" s="40" t="s">
        <v>957</v>
      </c>
      <c r="J153" s="40" t="s">
        <v>957</v>
      </c>
      <c r="K153" s="40" t="s">
        <v>957</v>
      </c>
    </row>
    <row r="154" spans="5:11" x14ac:dyDescent="0.25">
      <c r="E154" s="40" t="s">
        <v>918</v>
      </c>
      <c r="F154" s="40" t="s">
        <v>918</v>
      </c>
      <c r="H154" s="40" t="str">
        <f t="shared" ca="1" si="4"/>
        <v>Roumanie</v>
      </c>
      <c r="I154" s="40" t="s">
        <v>958</v>
      </c>
      <c r="J154" s="40" t="s">
        <v>959</v>
      </c>
      <c r="K154" s="40" t="s">
        <v>960</v>
      </c>
    </row>
    <row r="155" spans="5:11" x14ac:dyDescent="0.25">
      <c r="E155" s="40" t="s">
        <v>656</v>
      </c>
      <c r="F155" s="40" t="s">
        <v>656</v>
      </c>
      <c r="H155" s="40" t="str">
        <f t="shared" ca="1" si="4"/>
        <v>Russie</v>
      </c>
      <c r="I155" s="40" t="s">
        <v>961</v>
      </c>
      <c r="J155" s="40" t="s">
        <v>962</v>
      </c>
      <c r="K155" s="40" t="s">
        <v>963</v>
      </c>
    </row>
    <row r="156" spans="5:11" x14ac:dyDescent="0.25">
      <c r="E156" s="40" t="s">
        <v>964</v>
      </c>
      <c r="F156" s="40" t="s">
        <v>964</v>
      </c>
      <c r="H156" s="40" t="str">
        <f t="shared" ca="1" si="4"/>
        <v>Rwanda</v>
      </c>
      <c r="I156" s="40" t="s">
        <v>965</v>
      </c>
      <c r="J156" s="40" t="s">
        <v>965</v>
      </c>
      <c r="K156" s="40" t="s">
        <v>965</v>
      </c>
    </row>
    <row r="157" spans="5:11" x14ac:dyDescent="0.25">
      <c r="E157" s="40" t="s">
        <v>921</v>
      </c>
      <c r="F157" s="40" t="s">
        <v>921</v>
      </c>
      <c r="H157" s="40" t="str">
        <f t="shared" ca="1" si="4"/>
        <v>Saint-Christophe-et-Niévès</v>
      </c>
      <c r="I157" s="40" t="s">
        <v>966</v>
      </c>
      <c r="J157" s="40" t="s">
        <v>967</v>
      </c>
      <c r="K157" s="40" t="s">
        <v>968</v>
      </c>
    </row>
    <row r="158" spans="5:11" x14ac:dyDescent="0.25">
      <c r="E158" s="40" t="s">
        <v>924</v>
      </c>
      <c r="F158" s="40" t="s">
        <v>924</v>
      </c>
      <c r="H158" s="40" t="str">
        <f t="shared" ca="1" si="4"/>
        <v>Sainte-Lucie</v>
      </c>
      <c r="I158" s="40" t="s">
        <v>969</v>
      </c>
      <c r="J158" s="40" t="s">
        <v>970</v>
      </c>
      <c r="K158" s="40" t="s">
        <v>971</v>
      </c>
    </row>
    <row r="159" spans="5:11" x14ac:dyDescent="0.25">
      <c r="E159" s="40" t="s">
        <v>925</v>
      </c>
      <c r="F159" s="40" t="s">
        <v>925</v>
      </c>
      <c r="H159" s="40" t="str">
        <f t="shared" ca="1" si="4"/>
        <v>Saint-Vincent-et-les Grenadines</v>
      </c>
      <c r="I159" s="40" t="s">
        <v>972</v>
      </c>
      <c r="J159" s="40" t="s">
        <v>973</v>
      </c>
      <c r="K159" s="40" t="s">
        <v>974</v>
      </c>
    </row>
    <row r="160" spans="5:11" x14ac:dyDescent="0.25">
      <c r="E160" s="40" t="s">
        <v>928</v>
      </c>
      <c r="F160" s="40" t="s">
        <v>928</v>
      </c>
      <c r="H160" s="40" t="str">
        <f t="shared" ca="1" si="4"/>
        <v>Samoa</v>
      </c>
      <c r="I160" s="40" t="s">
        <v>975</v>
      </c>
      <c r="J160" s="40" t="s">
        <v>975</v>
      </c>
      <c r="K160" s="40" t="s">
        <v>975</v>
      </c>
    </row>
    <row r="161" spans="5:11" x14ac:dyDescent="0.25">
      <c r="E161" s="40" t="s">
        <v>929</v>
      </c>
      <c r="F161" s="40" t="s">
        <v>929</v>
      </c>
      <c r="H161" s="40" t="str">
        <f t="shared" ca="1" si="4"/>
        <v>Saint-Marin</v>
      </c>
      <c r="I161" s="40" t="s">
        <v>976</v>
      </c>
      <c r="J161" s="40" t="s">
        <v>977</v>
      </c>
      <c r="K161" s="40" t="s">
        <v>976</v>
      </c>
    </row>
    <row r="162" spans="5:11" x14ac:dyDescent="0.25">
      <c r="E162" s="40" t="s">
        <v>978</v>
      </c>
      <c r="F162" s="40" t="s">
        <v>978</v>
      </c>
      <c r="H162" s="40" t="str">
        <f t="shared" ca="1" si="4"/>
        <v>Sao Tomé-et-Principe</v>
      </c>
      <c r="I162" s="40" t="s">
        <v>979</v>
      </c>
      <c r="J162" s="40" t="s">
        <v>980</v>
      </c>
      <c r="K162" s="40" t="s">
        <v>981</v>
      </c>
    </row>
    <row r="163" spans="5:11" x14ac:dyDescent="0.25">
      <c r="E163" s="40" t="s">
        <v>982</v>
      </c>
      <c r="F163" s="40" t="s">
        <v>982</v>
      </c>
      <c r="H163" s="40" t="str">
        <f t="shared" ca="1" si="4"/>
        <v>Arabie saoudite</v>
      </c>
      <c r="I163" s="40" t="s">
        <v>983</v>
      </c>
      <c r="J163" s="40" t="s">
        <v>984</v>
      </c>
      <c r="K163" s="40" t="s">
        <v>985</v>
      </c>
    </row>
    <row r="164" spans="5:11" x14ac:dyDescent="0.25">
      <c r="E164" s="40" t="s">
        <v>663</v>
      </c>
      <c r="F164" s="40" t="s">
        <v>663</v>
      </c>
      <c r="H164" s="40" t="str">
        <f t="shared" ca="1" si="4"/>
        <v>Sénégal</v>
      </c>
      <c r="I164" s="40" t="s">
        <v>986</v>
      </c>
      <c r="J164" s="40" t="s">
        <v>987</v>
      </c>
      <c r="K164" s="40" t="s">
        <v>986</v>
      </c>
    </row>
    <row r="165" spans="5:11" x14ac:dyDescent="0.25">
      <c r="E165" s="40" t="s">
        <v>934</v>
      </c>
      <c r="F165" s="40" t="s">
        <v>934</v>
      </c>
      <c r="H165" s="40" t="str">
        <f t="shared" ca="1" si="4"/>
        <v>Serbie</v>
      </c>
      <c r="I165" s="40" t="s">
        <v>988</v>
      </c>
      <c r="J165" s="40" t="s">
        <v>989</v>
      </c>
      <c r="K165" s="40" t="s">
        <v>988</v>
      </c>
    </row>
    <row r="166" spans="5:11" x14ac:dyDescent="0.25">
      <c r="E166" s="40" t="s">
        <v>936</v>
      </c>
      <c r="F166" s="40" t="s">
        <v>936</v>
      </c>
      <c r="H166" s="40" t="str">
        <f t="shared" ca="1" si="4"/>
        <v>Seychelles</v>
      </c>
      <c r="I166" s="40" t="s">
        <v>990</v>
      </c>
      <c r="J166" s="40" t="s">
        <v>990</v>
      </c>
      <c r="K166" s="40" t="s">
        <v>990</v>
      </c>
    </row>
    <row r="167" spans="5:11" x14ac:dyDescent="0.25">
      <c r="E167" s="40" t="s">
        <v>938</v>
      </c>
      <c r="F167" s="40" t="s">
        <v>938</v>
      </c>
      <c r="H167" s="40" t="str">
        <f t="shared" ca="1" si="4"/>
        <v>Sierra Leone</v>
      </c>
      <c r="I167" s="40" t="s">
        <v>991</v>
      </c>
      <c r="J167" s="40" t="s">
        <v>991</v>
      </c>
      <c r="K167" s="40" t="s">
        <v>992</v>
      </c>
    </row>
    <row r="168" spans="5:11" x14ac:dyDescent="0.25">
      <c r="E168" s="40" t="s">
        <v>940</v>
      </c>
      <c r="F168" s="40" t="s">
        <v>940</v>
      </c>
      <c r="H168" s="40" t="str">
        <f t="shared" ca="1" si="4"/>
        <v>Singapour</v>
      </c>
      <c r="I168" s="40" t="s">
        <v>993</v>
      </c>
      <c r="J168" s="40" t="s">
        <v>994</v>
      </c>
      <c r="K168" s="40" t="s">
        <v>995</v>
      </c>
    </row>
    <row r="169" spans="5:11" x14ac:dyDescent="0.25">
      <c r="E169" s="40" t="s">
        <v>942</v>
      </c>
      <c r="F169" s="40" t="s">
        <v>942</v>
      </c>
      <c r="H169" s="40" t="str">
        <f t="shared" ca="1" si="4"/>
        <v>Sint Maarten</v>
      </c>
      <c r="I169" s="40" t="s">
        <v>996</v>
      </c>
      <c r="J169" s="40" t="s">
        <v>997</v>
      </c>
      <c r="K169" s="40" t="s">
        <v>998</v>
      </c>
    </row>
    <row r="170" spans="5:11" x14ac:dyDescent="0.25">
      <c r="E170" s="40" t="s">
        <v>944</v>
      </c>
      <c r="F170" s="40" t="s">
        <v>944</v>
      </c>
      <c r="H170" s="40" t="str">
        <f t="shared" ca="1" si="4"/>
        <v>Slovaquie</v>
      </c>
      <c r="I170" s="40" t="s">
        <v>999</v>
      </c>
      <c r="J170" s="40" t="s">
        <v>1000</v>
      </c>
      <c r="K170" s="40" t="s">
        <v>1001</v>
      </c>
    </row>
    <row r="171" spans="5:11" x14ac:dyDescent="0.25">
      <c r="E171" s="40" t="s">
        <v>948</v>
      </c>
      <c r="F171" s="40" t="s">
        <v>948</v>
      </c>
      <c r="H171" s="40" t="str">
        <f t="shared" ca="1" si="4"/>
        <v>Slovénie</v>
      </c>
      <c r="I171" s="40" t="s">
        <v>1002</v>
      </c>
      <c r="J171" s="40" t="s">
        <v>1003</v>
      </c>
      <c r="K171" s="40" t="s">
        <v>1004</v>
      </c>
    </row>
    <row r="172" spans="5:11" x14ac:dyDescent="0.25">
      <c r="E172" s="40" t="s">
        <v>949</v>
      </c>
      <c r="F172" s="40" t="s">
        <v>949</v>
      </c>
      <c r="H172" s="40" t="str">
        <f t="shared" ca="1" si="4"/>
        <v>Salomon</v>
      </c>
      <c r="I172" s="40" t="s">
        <v>1005</v>
      </c>
      <c r="J172" s="40" t="s">
        <v>1006</v>
      </c>
      <c r="K172" s="40" t="s">
        <v>1007</v>
      </c>
    </row>
    <row r="173" spans="5:11" x14ac:dyDescent="0.25">
      <c r="E173" s="40" t="s">
        <v>952</v>
      </c>
      <c r="F173" s="40" t="s">
        <v>952</v>
      </c>
      <c r="H173" s="40" t="str">
        <f t="shared" ca="1" si="4"/>
        <v>Somalie</v>
      </c>
      <c r="I173" s="40" t="s">
        <v>1008</v>
      </c>
      <c r="J173" s="40" t="s">
        <v>1009</v>
      </c>
      <c r="K173" s="40" t="s">
        <v>1008</v>
      </c>
    </row>
    <row r="174" spans="5:11" x14ac:dyDescent="0.25">
      <c r="E174" s="40" t="s">
        <v>1010</v>
      </c>
      <c r="F174" s="40" t="s">
        <v>1010</v>
      </c>
      <c r="H174" s="40" t="str">
        <f t="shared" ca="1" si="4"/>
        <v>Afrique du Sud</v>
      </c>
      <c r="I174" s="40" t="s">
        <v>1011</v>
      </c>
      <c r="J174" s="40" t="s">
        <v>1012</v>
      </c>
      <c r="K174" s="40" t="s">
        <v>1013</v>
      </c>
    </row>
    <row r="175" spans="5:11" x14ac:dyDescent="0.25">
      <c r="E175" s="40" t="s">
        <v>954</v>
      </c>
      <c r="F175" s="40" t="s">
        <v>954</v>
      </c>
      <c r="H175" s="40" t="str">
        <f t="shared" ca="1" si="4"/>
        <v>Soudan du Sud</v>
      </c>
      <c r="I175" s="40" t="s">
        <v>1014</v>
      </c>
      <c r="J175" s="40" t="s">
        <v>1015</v>
      </c>
      <c r="K175" s="40" t="s">
        <v>1016</v>
      </c>
    </row>
    <row r="176" spans="5:11" x14ac:dyDescent="0.25">
      <c r="E176" s="40" t="s">
        <v>669</v>
      </c>
      <c r="F176" s="40" t="s">
        <v>669</v>
      </c>
      <c r="H176" s="40" t="str">
        <f t="shared" ca="1" si="4"/>
        <v>Espagne</v>
      </c>
      <c r="I176" s="40" t="s">
        <v>670</v>
      </c>
      <c r="J176" s="40" t="s">
        <v>671</v>
      </c>
      <c r="K176" s="40" t="s">
        <v>672</v>
      </c>
    </row>
    <row r="177" spans="5:11" x14ac:dyDescent="0.25">
      <c r="E177" s="40" t="s">
        <v>1017</v>
      </c>
      <c r="F177" s="40" t="s">
        <v>1017</v>
      </c>
      <c r="H177" s="40" t="str">
        <f t="shared" ca="1" si="4"/>
        <v>Sri Lanka</v>
      </c>
      <c r="I177" s="40" t="s">
        <v>1018</v>
      </c>
      <c r="J177" s="40" t="s">
        <v>1018</v>
      </c>
      <c r="K177" s="40" t="s">
        <v>1018</v>
      </c>
    </row>
    <row r="178" spans="5:11" x14ac:dyDescent="0.25">
      <c r="E178" s="40" t="s">
        <v>957</v>
      </c>
      <c r="F178" s="40" t="s">
        <v>957</v>
      </c>
      <c r="H178" s="40" t="str">
        <f t="shared" ca="1" si="4"/>
        <v>Soudan</v>
      </c>
      <c r="I178" s="40" t="s">
        <v>1019</v>
      </c>
      <c r="J178" s="40" t="s">
        <v>1020</v>
      </c>
      <c r="K178" s="40" t="s">
        <v>1021</v>
      </c>
    </row>
    <row r="179" spans="5:11" x14ac:dyDescent="0.25">
      <c r="E179" s="40" t="s">
        <v>1022</v>
      </c>
      <c r="F179" s="40" t="s">
        <v>1022</v>
      </c>
      <c r="H179" s="40" t="str">
        <f t="shared" ca="1" si="4"/>
        <v>Suriname</v>
      </c>
      <c r="I179" s="40" t="s">
        <v>1023</v>
      </c>
      <c r="J179" s="40" t="s">
        <v>1023</v>
      </c>
      <c r="K179" s="40" t="s">
        <v>1023</v>
      </c>
    </row>
    <row r="180" spans="5:11" x14ac:dyDescent="0.25">
      <c r="E180" s="40" t="s">
        <v>958</v>
      </c>
      <c r="F180" s="40" t="s">
        <v>958</v>
      </c>
      <c r="H180" s="40" t="str">
        <f t="shared" ca="1" si="4"/>
        <v>Suède</v>
      </c>
      <c r="I180" s="40" t="s">
        <v>681</v>
      </c>
      <c r="J180" s="40" t="s">
        <v>682</v>
      </c>
      <c r="K180" s="40" t="s">
        <v>683</v>
      </c>
    </row>
    <row r="181" spans="5:11" x14ac:dyDescent="0.25">
      <c r="E181" s="40" t="s">
        <v>961</v>
      </c>
      <c r="F181" s="40" t="s">
        <v>961</v>
      </c>
      <c r="H181" s="40" t="str">
        <f t="shared" ca="1" si="4"/>
        <v>Suisse</v>
      </c>
      <c r="I181" s="40" t="s">
        <v>686</v>
      </c>
      <c r="J181" s="40" t="s">
        <v>687</v>
      </c>
      <c r="K181" s="40" t="s">
        <v>688</v>
      </c>
    </row>
    <row r="182" spans="5:11" x14ac:dyDescent="0.25">
      <c r="E182" s="40" t="s">
        <v>965</v>
      </c>
      <c r="F182" s="40" t="s">
        <v>965</v>
      </c>
      <c r="H182" s="40" t="str">
        <f t="shared" ca="1" si="4"/>
        <v>Syrie</v>
      </c>
      <c r="I182" s="40" t="s">
        <v>1024</v>
      </c>
      <c r="J182" s="40" t="s">
        <v>1025</v>
      </c>
      <c r="K182" s="40" t="s">
        <v>1026</v>
      </c>
    </row>
    <row r="183" spans="5:11" x14ac:dyDescent="0.25">
      <c r="E183" s="40" t="s">
        <v>1027</v>
      </c>
      <c r="F183" s="40" t="s">
        <v>1027</v>
      </c>
      <c r="H183" s="40" t="str">
        <f t="shared" ca="1" si="4"/>
        <v>Taïwan</v>
      </c>
      <c r="I183" s="40" t="s">
        <v>1028</v>
      </c>
      <c r="J183" s="40" t="s">
        <v>1029</v>
      </c>
      <c r="K183" s="40" t="s">
        <v>1030</v>
      </c>
    </row>
    <row r="184" spans="5:11" x14ac:dyDescent="0.25">
      <c r="E184" s="40" t="s">
        <v>966</v>
      </c>
      <c r="F184" s="40" t="s">
        <v>966</v>
      </c>
      <c r="H184" s="40" t="str">
        <f t="shared" ca="1" si="4"/>
        <v>Tadjikistan</v>
      </c>
      <c r="I184" s="40" t="s">
        <v>1031</v>
      </c>
      <c r="J184" s="40" t="s">
        <v>1032</v>
      </c>
      <c r="K184" s="40" t="s">
        <v>1033</v>
      </c>
    </row>
    <row r="185" spans="5:11" x14ac:dyDescent="0.25">
      <c r="E185" s="40" t="s">
        <v>969</v>
      </c>
      <c r="F185" s="40" t="s">
        <v>969</v>
      </c>
      <c r="H185" s="40" t="str">
        <f t="shared" ca="1" si="4"/>
        <v>Tanzanie (République Unie)</v>
      </c>
      <c r="I185" s="40" t="s">
        <v>1034</v>
      </c>
      <c r="J185" s="40" t="s">
        <v>1035</v>
      </c>
      <c r="K185" s="40" t="s">
        <v>1036</v>
      </c>
    </row>
    <row r="186" spans="5:11" x14ac:dyDescent="0.25">
      <c r="E186" s="40" t="s">
        <v>1037</v>
      </c>
      <c r="F186" s="40" t="s">
        <v>1037</v>
      </c>
      <c r="H186" s="40" t="str">
        <f t="shared" ca="1" si="4"/>
        <v>Thaïlande</v>
      </c>
      <c r="I186" s="40" t="s">
        <v>1038</v>
      </c>
      <c r="J186" s="40" t="s">
        <v>1039</v>
      </c>
      <c r="K186" s="40" t="s">
        <v>1040</v>
      </c>
    </row>
    <row r="187" spans="5:11" x14ac:dyDescent="0.25">
      <c r="E187" s="40" t="s">
        <v>972</v>
      </c>
      <c r="F187" s="40" t="s">
        <v>972</v>
      </c>
      <c r="H187" s="40" t="str">
        <f t="shared" ca="1" si="4"/>
        <v>Timor oriental</v>
      </c>
      <c r="I187" s="40" t="s">
        <v>1041</v>
      </c>
      <c r="J187" s="40" t="s">
        <v>1042</v>
      </c>
      <c r="K187" s="40" t="s">
        <v>1041</v>
      </c>
    </row>
    <row r="188" spans="5:11" x14ac:dyDescent="0.25">
      <c r="E188" s="40" t="s">
        <v>975</v>
      </c>
      <c r="F188" s="40" t="s">
        <v>975</v>
      </c>
      <c r="H188" s="40" t="str">
        <f t="shared" ca="1" si="4"/>
        <v>Togo</v>
      </c>
      <c r="I188" s="40" t="s">
        <v>1043</v>
      </c>
      <c r="J188" s="40" t="s">
        <v>1043</v>
      </c>
      <c r="K188" s="40" t="s">
        <v>1043</v>
      </c>
    </row>
    <row r="189" spans="5:11" x14ac:dyDescent="0.25">
      <c r="E189" s="40" t="s">
        <v>976</v>
      </c>
      <c r="F189" s="40" t="s">
        <v>976</v>
      </c>
      <c r="H189" s="40" t="str">
        <f t="shared" ca="1" si="4"/>
        <v>Tokelau</v>
      </c>
      <c r="I189" s="40" t="s">
        <v>1044</v>
      </c>
      <c r="J189" s="40" t="s">
        <v>1044</v>
      </c>
      <c r="K189" s="40" t="s">
        <v>1044</v>
      </c>
    </row>
    <row r="190" spans="5:11" x14ac:dyDescent="0.25">
      <c r="E190" s="40" t="s">
        <v>979</v>
      </c>
      <c r="F190" s="40" t="s">
        <v>979</v>
      </c>
      <c r="H190" s="40" t="str">
        <f t="shared" ca="1" si="4"/>
        <v>Tonga</v>
      </c>
      <c r="I190" s="40" t="s">
        <v>1045</v>
      </c>
      <c r="J190" s="40" t="s">
        <v>1045</v>
      </c>
      <c r="K190" s="40" t="s">
        <v>1045</v>
      </c>
    </row>
    <row r="191" spans="5:11" x14ac:dyDescent="0.25">
      <c r="E191" s="40" t="s">
        <v>983</v>
      </c>
      <c r="F191" s="40" t="s">
        <v>983</v>
      </c>
      <c r="H191" s="40" t="str">
        <f t="shared" ca="1" si="4"/>
        <v>Trinité-et-Tobago</v>
      </c>
      <c r="I191" s="40" t="s">
        <v>1046</v>
      </c>
      <c r="J191" s="40" t="s">
        <v>1047</v>
      </c>
      <c r="K191" s="40" t="s">
        <v>1048</v>
      </c>
    </row>
    <row r="192" spans="5:11" x14ac:dyDescent="0.25">
      <c r="E192" s="40" t="s">
        <v>986</v>
      </c>
      <c r="F192" s="40" t="s">
        <v>986</v>
      </c>
      <c r="H192" s="40" t="str">
        <f t="shared" ca="1" si="4"/>
        <v>Tunisie</v>
      </c>
      <c r="I192" s="40" t="s">
        <v>1049</v>
      </c>
      <c r="J192" s="40" t="s">
        <v>1050</v>
      </c>
      <c r="K192" s="40" t="s">
        <v>1051</v>
      </c>
    </row>
    <row r="193" spans="5:11" x14ac:dyDescent="0.25">
      <c r="E193" s="40" t="s">
        <v>988</v>
      </c>
      <c r="F193" s="40" t="s">
        <v>988</v>
      </c>
      <c r="H193" s="40" t="str">
        <f t="shared" ca="1" si="4"/>
        <v>Turquie</v>
      </c>
      <c r="I193" s="40" t="s">
        <v>1052</v>
      </c>
      <c r="J193" s="40" t="s">
        <v>1053</v>
      </c>
      <c r="K193" s="40" t="s">
        <v>1054</v>
      </c>
    </row>
    <row r="194" spans="5:11" x14ac:dyDescent="0.25">
      <c r="E194" s="40" t="s">
        <v>990</v>
      </c>
      <c r="F194" s="40" t="s">
        <v>990</v>
      </c>
      <c r="H194" s="40" t="str">
        <f t="shared" ca="1" si="4"/>
        <v>Turkménistan</v>
      </c>
      <c r="I194" s="40" t="s">
        <v>1055</v>
      </c>
      <c r="J194" s="40" t="s">
        <v>1056</v>
      </c>
      <c r="K194" s="40" t="s">
        <v>1057</v>
      </c>
    </row>
    <row r="195" spans="5:11" x14ac:dyDescent="0.25">
      <c r="E195" s="40" t="s">
        <v>991</v>
      </c>
      <c r="F195" s="40" t="s">
        <v>991</v>
      </c>
      <c r="H195" s="40" t="str">
        <f t="shared" ref="H195:H243" ca="1" si="5">IF(I195="","",OFFSET($I195,0,LangOffset,1,1))</f>
        <v>Tuvalu</v>
      </c>
      <c r="I195" s="40" t="s">
        <v>1058</v>
      </c>
      <c r="J195" s="40" t="s">
        <v>1058</v>
      </c>
      <c r="K195" s="40" t="s">
        <v>1058</v>
      </c>
    </row>
    <row r="196" spans="5:11" x14ac:dyDescent="0.25">
      <c r="E196" s="40" t="s">
        <v>993</v>
      </c>
      <c r="F196" s="40" t="s">
        <v>993</v>
      </c>
      <c r="H196" s="40" t="str">
        <f t="shared" ca="1" si="5"/>
        <v>Ouganda</v>
      </c>
      <c r="I196" s="40" t="s">
        <v>1059</v>
      </c>
      <c r="J196" s="40" t="s">
        <v>1060</v>
      </c>
      <c r="K196" s="40" t="s">
        <v>1059</v>
      </c>
    </row>
    <row r="197" spans="5:11" x14ac:dyDescent="0.25">
      <c r="E197" s="40" t="s">
        <v>996</v>
      </c>
      <c r="F197" s="40" t="s">
        <v>996</v>
      </c>
      <c r="H197" s="40" t="str">
        <f t="shared" ca="1" si="5"/>
        <v>Ukraine</v>
      </c>
      <c r="I197" s="40" t="s">
        <v>1061</v>
      </c>
      <c r="J197" s="40" t="s">
        <v>1061</v>
      </c>
      <c r="K197" s="40" t="s">
        <v>1062</v>
      </c>
    </row>
    <row r="198" spans="5:11" x14ac:dyDescent="0.25">
      <c r="E198" s="40" t="s">
        <v>999</v>
      </c>
      <c r="F198" s="40" t="s">
        <v>999</v>
      </c>
      <c r="H198" s="40" t="str">
        <f t="shared" ca="1" si="5"/>
        <v>Émirats arabes unis</v>
      </c>
      <c r="I198" s="40" t="s">
        <v>1063</v>
      </c>
      <c r="J198" s="40" t="s">
        <v>1064</v>
      </c>
      <c r="K198" s="40" t="s">
        <v>1065</v>
      </c>
    </row>
    <row r="199" spans="5:11" x14ac:dyDescent="0.25">
      <c r="E199" s="40" t="s">
        <v>1002</v>
      </c>
      <c r="F199" s="40" t="s">
        <v>1002</v>
      </c>
      <c r="H199" s="40" t="str">
        <f t="shared" ca="1" si="5"/>
        <v>Royaume-Uni</v>
      </c>
      <c r="I199" s="40" t="s">
        <v>694</v>
      </c>
      <c r="J199" s="40" t="s">
        <v>695</v>
      </c>
      <c r="K199" s="40" t="s">
        <v>1066</v>
      </c>
    </row>
    <row r="200" spans="5:11" x14ac:dyDescent="0.25">
      <c r="E200" s="40" t="s">
        <v>1005</v>
      </c>
      <c r="F200" s="40" t="s">
        <v>1005</v>
      </c>
      <c r="H200" s="40" t="str">
        <f t="shared" ca="1" si="5"/>
        <v>États-Unis</v>
      </c>
      <c r="I200" s="40" t="s">
        <v>1067</v>
      </c>
      <c r="J200" s="40" t="s">
        <v>1068</v>
      </c>
      <c r="K200" s="40" t="s">
        <v>1069</v>
      </c>
    </row>
    <row r="201" spans="5:11" x14ac:dyDescent="0.25">
      <c r="E201" s="40" t="s">
        <v>1008</v>
      </c>
      <c r="F201" s="40" t="s">
        <v>1008</v>
      </c>
      <c r="H201" s="40" t="str">
        <f t="shared" ca="1" si="5"/>
        <v>Uruguay</v>
      </c>
      <c r="I201" s="40" t="s">
        <v>1070</v>
      </c>
      <c r="J201" s="40" t="s">
        <v>1070</v>
      </c>
      <c r="K201" s="40" t="s">
        <v>1070</v>
      </c>
    </row>
    <row r="202" spans="5:11" x14ac:dyDescent="0.25">
      <c r="E202" s="40" t="s">
        <v>1011</v>
      </c>
      <c r="F202" s="40" t="s">
        <v>1011</v>
      </c>
      <c r="H202" s="40" t="str">
        <f t="shared" ca="1" si="5"/>
        <v>Ouzbékistan</v>
      </c>
      <c r="I202" s="40" t="s">
        <v>1071</v>
      </c>
      <c r="J202" s="40" t="s">
        <v>1072</v>
      </c>
      <c r="K202" s="40" t="s">
        <v>1073</v>
      </c>
    </row>
    <row r="203" spans="5:11" x14ac:dyDescent="0.25">
      <c r="E203" s="40" t="s">
        <v>1014</v>
      </c>
      <c r="F203" s="40" t="s">
        <v>1014</v>
      </c>
      <c r="H203" s="40" t="str">
        <f t="shared" ca="1" si="5"/>
        <v>Vanuatu</v>
      </c>
      <c r="I203" s="40" t="s">
        <v>1074</v>
      </c>
      <c r="J203" s="40" t="s">
        <v>1074</v>
      </c>
      <c r="K203" s="40" t="s">
        <v>1074</v>
      </c>
    </row>
    <row r="204" spans="5:11" x14ac:dyDescent="0.25">
      <c r="E204" s="40" t="s">
        <v>670</v>
      </c>
      <c r="F204" s="40" t="s">
        <v>670</v>
      </c>
      <c r="H204" s="40" t="str">
        <f t="shared" ca="1" si="5"/>
        <v>Venezuela</v>
      </c>
      <c r="I204" s="40" t="s">
        <v>1075</v>
      </c>
      <c r="J204" s="40" t="s">
        <v>1075</v>
      </c>
      <c r="K204" s="40" t="s">
        <v>1075</v>
      </c>
    </row>
    <row r="205" spans="5:11" x14ac:dyDescent="0.25">
      <c r="E205" s="40" t="s">
        <v>1018</v>
      </c>
      <c r="F205" s="40" t="s">
        <v>1018</v>
      </c>
      <c r="H205" s="40" t="str">
        <f t="shared" ca="1" si="5"/>
        <v>Viêt Nam</v>
      </c>
      <c r="I205" s="40" t="s">
        <v>1076</v>
      </c>
      <c r="J205" s="40" t="s">
        <v>1077</v>
      </c>
      <c r="K205" s="40" t="s">
        <v>1076</v>
      </c>
    </row>
    <row r="206" spans="5:11" x14ac:dyDescent="0.25">
      <c r="E206" s="40" t="s">
        <v>1019</v>
      </c>
      <c r="F206" s="40" t="s">
        <v>1019</v>
      </c>
      <c r="H206" s="40" t="str">
        <f t="shared" ca="1" si="5"/>
        <v>Sahara occidental</v>
      </c>
      <c r="I206" s="40" t="s">
        <v>1078</v>
      </c>
      <c r="J206" s="40" t="s">
        <v>1079</v>
      </c>
      <c r="K206" s="40" t="s">
        <v>1080</v>
      </c>
    </row>
    <row r="207" spans="5:11" x14ac:dyDescent="0.25">
      <c r="E207" s="40" t="s">
        <v>1023</v>
      </c>
      <c r="F207" s="40" t="s">
        <v>1023</v>
      </c>
      <c r="H207" s="40" t="str">
        <f t="shared" ca="1" si="5"/>
        <v>Yémen</v>
      </c>
      <c r="I207" s="40" t="s">
        <v>1081</v>
      </c>
      <c r="J207" s="40" t="s">
        <v>1082</v>
      </c>
      <c r="K207" s="40" t="s">
        <v>1081</v>
      </c>
    </row>
    <row r="208" spans="5:11" x14ac:dyDescent="0.25">
      <c r="E208" s="40" t="s">
        <v>1083</v>
      </c>
      <c r="F208" s="40" t="s">
        <v>1083</v>
      </c>
      <c r="H208" s="40" t="str">
        <f t="shared" ca="1" si="5"/>
        <v>Zambie</v>
      </c>
      <c r="I208" s="40" t="s">
        <v>1084</v>
      </c>
      <c r="J208" s="40" t="s">
        <v>1085</v>
      </c>
      <c r="K208" s="40" t="s">
        <v>1084</v>
      </c>
    </row>
    <row r="209" spans="5:11" x14ac:dyDescent="0.25">
      <c r="E209" s="40" t="s">
        <v>1086</v>
      </c>
      <c r="F209" s="40" t="s">
        <v>1086</v>
      </c>
      <c r="H209" s="40" t="str">
        <f t="shared" ca="1" si="5"/>
        <v>Zimbabwe</v>
      </c>
      <c r="I209" s="40" t="s">
        <v>1087</v>
      </c>
      <c r="J209" s="40" t="s">
        <v>1087</v>
      </c>
      <c r="K209" s="40" t="s">
        <v>1087</v>
      </c>
    </row>
    <row r="210" spans="5:11" x14ac:dyDescent="0.25">
      <c r="E210" s="40" t="s">
        <v>681</v>
      </c>
      <c r="F210" s="40" t="s">
        <v>681</v>
      </c>
      <c r="H210" s="40" t="s">
        <v>1088</v>
      </c>
      <c r="I210" s="40" t="s">
        <v>1088</v>
      </c>
      <c r="J210" s="40" t="s">
        <v>1088</v>
      </c>
      <c r="K210" s="40" t="s">
        <v>1088</v>
      </c>
    </row>
    <row r="211" spans="5:11" x14ac:dyDescent="0.25">
      <c r="E211" s="40" t="s">
        <v>686</v>
      </c>
      <c r="F211" s="40" t="s">
        <v>686</v>
      </c>
      <c r="H211" s="40" t="str">
        <f t="shared" ca="1" si="5"/>
        <v/>
      </c>
    </row>
    <row r="212" spans="5:11" x14ac:dyDescent="0.25">
      <c r="E212" s="40" t="s">
        <v>1024</v>
      </c>
      <c r="F212" s="40" t="s">
        <v>1024</v>
      </c>
      <c r="H212" s="40" t="str">
        <f t="shared" ca="1" si="5"/>
        <v/>
      </c>
    </row>
    <row r="213" spans="5:11" x14ac:dyDescent="0.25">
      <c r="E213" s="40" t="s">
        <v>1028</v>
      </c>
      <c r="F213" s="40" t="s">
        <v>1028</v>
      </c>
      <c r="H213" s="40" t="str">
        <f t="shared" ca="1" si="5"/>
        <v/>
      </c>
    </row>
    <row r="214" spans="5:11" x14ac:dyDescent="0.25">
      <c r="E214" s="40" t="s">
        <v>1031</v>
      </c>
      <c r="F214" s="40" t="s">
        <v>1031</v>
      </c>
      <c r="H214" s="40" t="str">
        <f t="shared" ca="1" si="5"/>
        <v/>
      </c>
    </row>
    <row r="215" spans="5:11" x14ac:dyDescent="0.25">
      <c r="E215" s="40" t="s">
        <v>1034</v>
      </c>
      <c r="F215" s="40" t="s">
        <v>1034</v>
      </c>
      <c r="H215" s="40" t="str">
        <f t="shared" ca="1" si="5"/>
        <v/>
      </c>
    </row>
    <row r="216" spans="5:11" x14ac:dyDescent="0.25">
      <c r="E216" s="40" t="s">
        <v>1038</v>
      </c>
      <c r="F216" s="40" t="s">
        <v>1038</v>
      </c>
      <c r="H216" s="40" t="str">
        <f t="shared" ca="1" si="5"/>
        <v/>
      </c>
    </row>
    <row r="217" spans="5:11" x14ac:dyDescent="0.25">
      <c r="E217" s="40" t="s">
        <v>1041</v>
      </c>
      <c r="F217" s="40" t="s">
        <v>1041</v>
      </c>
      <c r="H217" s="40" t="str">
        <f t="shared" ca="1" si="5"/>
        <v/>
      </c>
    </row>
    <row r="218" spans="5:11" x14ac:dyDescent="0.25">
      <c r="E218" s="40" t="s">
        <v>1043</v>
      </c>
      <c r="F218" s="40" t="s">
        <v>1043</v>
      </c>
      <c r="H218" s="40" t="str">
        <f t="shared" ca="1" si="5"/>
        <v/>
      </c>
    </row>
    <row r="219" spans="5:11" x14ac:dyDescent="0.25">
      <c r="E219" s="40" t="s">
        <v>1044</v>
      </c>
      <c r="F219" s="40" t="s">
        <v>1044</v>
      </c>
      <c r="H219" s="40" t="str">
        <f t="shared" ca="1" si="5"/>
        <v/>
      </c>
    </row>
    <row r="220" spans="5:11" x14ac:dyDescent="0.25">
      <c r="E220" s="40" t="s">
        <v>1045</v>
      </c>
      <c r="F220" s="40" t="s">
        <v>1045</v>
      </c>
      <c r="H220" s="40" t="str">
        <f t="shared" ca="1" si="5"/>
        <v/>
      </c>
    </row>
    <row r="221" spans="5:11" x14ac:dyDescent="0.25">
      <c r="E221" s="40" t="s">
        <v>1046</v>
      </c>
      <c r="F221" s="40" t="s">
        <v>1046</v>
      </c>
      <c r="H221" s="40" t="str">
        <f t="shared" ca="1" si="5"/>
        <v/>
      </c>
    </row>
    <row r="222" spans="5:11" x14ac:dyDescent="0.25">
      <c r="E222" s="40" t="s">
        <v>1049</v>
      </c>
      <c r="F222" s="40" t="s">
        <v>1049</v>
      </c>
      <c r="H222" s="40" t="str">
        <f t="shared" ca="1" si="5"/>
        <v/>
      </c>
    </row>
    <row r="223" spans="5:11" x14ac:dyDescent="0.25">
      <c r="E223" s="40" t="s">
        <v>1052</v>
      </c>
      <c r="F223" s="40" t="s">
        <v>1052</v>
      </c>
      <c r="H223" s="40" t="str">
        <f t="shared" ca="1" si="5"/>
        <v/>
      </c>
    </row>
    <row r="224" spans="5:11" x14ac:dyDescent="0.25">
      <c r="E224" s="40" t="s">
        <v>1055</v>
      </c>
      <c r="F224" s="40" t="s">
        <v>1055</v>
      </c>
      <c r="H224" s="40" t="str">
        <f t="shared" ca="1" si="5"/>
        <v/>
      </c>
    </row>
    <row r="225" spans="5:8" x14ac:dyDescent="0.25">
      <c r="E225" s="40" t="s">
        <v>1089</v>
      </c>
      <c r="F225" s="40" t="s">
        <v>1089</v>
      </c>
      <c r="H225" s="40" t="str">
        <f t="shared" ca="1" si="5"/>
        <v/>
      </c>
    </row>
    <row r="226" spans="5:8" x14ac:dyDescent="0.25">
      <c r="E226" s="40" t="s">
        <v>1058</v>
      </c>
      <c r="F226" s="40" t="s">
        <v>1058</v>
      </c>
      <c r="H226" s="40" t="str">
        <f t="shared" ca="1" si="5"/>
        <v/>
      </c>
    </row>
    <row r="227" spans="5:8" x14ac:dyDescent="0.25">
      <c r="E227" s="40" t="s">
        <v>1059</v>
      </c>
      <c r="F227" s="40" t="s">
        <v>1059</v>
      </c>
      <c r="H227" s="40" t="str">
        <f t="shared" ca="1" si="5"/>
        <v/>
      </c>
    </row>
    <row r="228" spans="5:8" x14ac:dyDescent="0.25">
      <c r="E228" s="40" t="s">
        <v>1061</v>
      </c>
      <c r="F228" s="40" t="s">
        <v>1061</v>
      </c>
      <c r="H228" s="40" t="str">
        <f t="shared" ca="1" si="5"/>
        <v/>
      </c>
    </row>
    <row r="229" spans="5:8" x14ac:dyDescent="0.25">
      <c r="E229" s="40" t="s">
        <v>1063</v>
      </c>
      <c r="F229" s="40" t="s">
        <v>1063</v>
      </c>
      <c r="H229" s="40" t="str">
        <f t="shared" ca="1" si="5"/>
        <v/>
      </c>
    </row>
    <row r="230" spans="5:8" x14ac:dyDescent="0.25">
      <c r="E230" s="40" t="s">
        <v>694</v>
      </c>
      <c r="F230" s="40" t="s">
        <v>694</v>
      </c>
      <c r="H230" s="40" t="str">
        <f t="shared" ca="1" si="5"/>
        <v/>
      </c>
    </row>
    <row r="231" spans="5:8" x14ac:dyDescent="0.25">
      <c r="E231" s="40" t="s">
        <v>1067</v>
      </c>
      <c r="F231" s="40" t="s">
        <v>1067</v>
      </c>
      <c r="H231" s="40" t="str">
        <f t="shared" ca="1" si="5"/>
        <v/>
      </c>
    </row>
    <row r="232" spans="5:8" x14ac:dyDescent="0.25">
      <c r="E232" s="40" t="s">
        <v>1090</v>
      </c>
      <c r="F232" s="40" t="s">
        <v>1090</v>
      </c>
      <c r="H232" s="40" t="str">
        <f t="shared" ca="1" si="5"/>
        <v/>
      </c>
    </row>
    <row r="233" spans="5:8" x14ac:dyDescent="0.25">
      <c r="E233" s="40" t="s">
        <v>1070</v>
      </c>
      <c r="F233" s="40" t="s">
        <v>1070</v>
      </c>
      <c r="H233" s="40" t="str">
        <f t="shared" ca="1" si="5"/>
        <v/>
      </c>
    </row>
    <row r="234" spans="5:8" x14ac:dyDescent="0.25">
      <c r="E234" s="40" t="s">
        <v>1071</v>
      </c>
      <c r="F234" s="40" t="s">
        <v>1071</v>
      </c>
      <c r="H234" s="40" t="str">
        <f t="shared" ca="1" si="5"/>
        <v/>
      </c>
    </row>
    <row r="235" spans="5:8" x14ac:dyDescent="0.25">
      <c r="E235" s="40" t="s">
        <v>1074</v>
      </c>
      <c r="F235" s="40" t="s">
        <v>1074</v>
      </c>
      <c r="H235" s="40" t="str">
        <f t="shared" ca="1" si="5"/>
        <v/>
      </c>
    </row>
    <row r="236" spans="5:8" x14ac:dyDescent="0.25">
      <c r="E236" s="40" t="s">
        <v>1075</v>
      </c>
      <c r="F236" s="40" t="s">
        <v>1075</v>
      </c>
      <c r="H236" s="40" t="str">
        <f t="shared" ca="1" si="5"/>
        <v/>
      </c>
    </row>
    <row r="237" spans="5:8" x14ac:dyDescent="0.25">
      <c r="E237" s="40" t="s">
        <v>1076</v>
      </c>
      <c r="F237" s="40" t="s">
        <v>1076</v>
      </c>
      <c r="H237" s="40" t="str">
        <f t="shared" ca="1" si="5"/>
        <v/>
      </c>
    </row>
    <row r="238" spans="5:8" x14ac:dyDescent="0.25">
      <c r="E238" s="40" t="s">
        <v>1091</v>
      </c>
      <c r="F238" s="40" t="s">
        <v>1091</v>
      </c>
      <c r="H238" s="40" t="str">
        <f t="shared" ca="1" si="5"/>
        <v/>
      </c>
    </row>
    <row r="239" spans="5:8" x14ac:dyDescent="0.25">
      <c r="E239" s="40" t="s">
        <v>1078</v>
      </c>
      <c r="F239" s="40" t="s">
        <v>1078</v>
      </c>
      <c r="H239" s="40" t="str">
        <f t="shared" ca="1" si="5"/>
        <v/>
      </c>
    </row>
    <row r="240" spans="5:8" x14ac:dyDescent="0.25">
      <c r="E240" s="40" t="s">
        <v>1081</v>
      </c>
      <c r="F240" s="40" t="s">
        <v>1081</v>
      </c>
      <c r="H240" s="40" t="str">
        <f t="shared" ca="1" si="5"/>
        <v/>
      </c>
    </row>
    <row r="241" spans="5:8" x14ac:dyDescent="0.25">
      <c r="E241" s="40" t="s">
        <v>1084</v>
      </c>
      <c r="F241" s="40" t="s">
        <v>1084</v>
      </c>
      <c r="H241" s="40" t="str">
        <f t="shared" ca="1" si="5"/>
        <v/>
      </c>
    </row>
    <row r="242" spans="5:8" x14ac:dyDescent="0.25">
      <c r="E242" s="40" t="s">
        <v>1088</v>
      </c>
      <c r="F242" s="40" t="s">
        <v>1088</v>
      </c>
      <c r="H242" s="40" t="str">
        <f t="shared" ca="1" si="5"/>
        <v/>
      </c>
    </row>
    <row r="243" spans="5:8" x14ac:dyDescent="0.25">
      <c r="E243" s="40" t="s">
        <v>1087</v>
      </c>
      <c r="F243" s="40" t="s">
        <v>1087</v>
      </c>
      <c r="H243" s="40" t="str">
        <f t="shared" ca="1" si="5"/>
        <v/>
      </c>
    </row>
    <row r="244" spans="5:8" x14ac:dyDescent="0.25">
      <c r="E244" s="40" t="s">
        <v>1092</v>
      </c>
      <c r="F244" s="40" t="s">
        <v>441</v>
      </c>
    </row>
    <row r="245" spans="5:8" x14ac:dyDescent="0.25">
      <c r="E245" s="40" t="s">
        <v>454</v>
      </c>
      <c r="F245" s="40" t="s">
        <v>454</v>
      </c>
    </row>
    <row r="246" spans="5:8" x14ac:dyDescent="0.25">
      <c r="E246" s="40" t="s">
        <v>1093</v>
      </c>
      <c r="F246" s="40" t="s">
        <v>464</v>
      </c>
    </row>
    <row r="247" spans="5:8" x14ac:dyDescent="0.25">
      <c r="E247" s="40" t="s">
        <v>466</v>
      </c>
      <c r="F247" s="40" t="s">
        <v>465</v>
      </c>
    </row>
    <row r="248" spans="5:8" x14ac:dyDescent="0.25">
      <c r="E248" s="40" t="s">
        <v>476</v>
      </c>
      <c r="F248" s="40" t="s">
        <v>475</v>
      </c>
    </row>
    <row r="249" spans="5:8" x14ac:dyDescent="0.25">
      <c r="E249" s="40" t="s">
        <v>1094</v>
      </c>
      <c r="F249" s="40" t="s">
        <v>493</v>
      </c>
    </row>
    <row r="250" spans="5:8" x14ac:dyDescent="0.25">
      <c r="E250" s="40" t="s">
        <v>485</v>
      </c>
      <c r="F250" s="40" t="s">
        <v>484</v>
      </c>
    </row>
    <row r="251" spans="5:8" x14ac:dyDescent="0.25">
      <c r="E251" s="40" t="s">
        <v>494</v>
      </c>
      <c r="F251" s="40" t="s">
        <v>494</v>
      </c>
    </row>
    <row r="252" spans="5:8" x14ac:dyDescent="0.25">
      <c r="E252" s="40" t="s">
        <v>525</v>
      </c>
      <c r="F252" s="40" t="s">
        <v>525</v>
      </c>
    </row>
    <row r="253" spans="5:8" x14ac:dyDescent="0.25">
      <c r="E253" s="40" t="s">
        <v>501</v>
      </c>
      <c r="F253" s="40" t="s">
        <v>500</v>
      </c>
    </row>
    <row r="254" spans="5:8" x14ac:dyDescent="0.25">
      <c r="E254" s="40" t="s">
        <v>515</v>
      </c>
      <c r="F254" s="40" t="s">
        <v>514</v>
      </c>
    </row>
    <row r="255" spans="5:8" x14ac:dyDescent="0.25">
      <c r="E255" s="40" t="s">
        <v>527</v>
      </c>
      <c r="F255" s="40" t="s">
        <v>526</v>
      </c>
    </row>
    <row r="256" spans="5:8" x14ac:dyDescent="0.25">
      <c r="E256" s="40" t="s">
        <v>537</v>
      </c>
      <c r="F256" s="40" t="s">
        <v>537</v>
      </c>
    </row>
    <row r="257" spans="5:6" x14ac:dyDescent="0.25">
      <c r="E257" s="40" t="s">
        <v>481</v>
      </c>
      <c r="F257" s="40" t="s">
        <v>480</v>
      </c>
    </row>
    <row r="258" spans="5:6" x14ac:dyDescent="0.25">
      <c r="E258" s="40" t="s">
        <v>551</v>
      </c>
      <c r="F258" s="40" t="s">
        <v>550</v>
      </c>
    </row>
    <row r="259" spans="5:6" x14ac:dyDescent="0.25">
      <c r="E259" s="40" t="s">
        <v>559</v>
      </c>
      <c r="F259" s="40" t="s">
        <v>558</v>
      </c>
    </row>
    <row r="260" spans="5:6" x14ac:dyDescent="0.25">
      <c r="E260" s="40" t="s">
        <v>566</v>
      </c>
      <c r="F260" s="40" t="s">
        <v>566</v>
      </c>
    </row>
    <row r="261" spans="5:6" x14ac:dyDescent="0.25">
      <c r="E261" s="40" t="s">
        <v>572</v>
      </c>
      <c r="F261" s="40" t="s">
        <v>571</v>
      </c>
    </row>
    <row r="262" spans="5:6" x14ac:dyDescent="0.25">
      <c r="E262" s="40" t="s">
        <v>581</v>
      </c>
      <c r="F262" s="40" t="s">
        <v>581</v>
      </c>
    </row>
    <row r="263" spans="5:6" x14ac:dyDescent="0.25">
      <c r="E263" s="40" t="s">
        <v>586</v>
      </c>
      <c r="F263" s="40" t="s">
        <v>585</v>
      </c>
    </row>
    <row r="264" spans="5:6" x14ac:dyDescent="0.25">
      <c r="E264" s="40" t="s">
        <v>592</v>
      </c>
      <c r="F264" s="40" t="s">
        <v>591</v>
      </c>
    </row>
    <row r="265" spans="5:6" x14ac:dyDescent="0.25">
      <c r="E265" s="40" t="s">
        <v>489</v>
      </c>
      <c r="F265" s="40" t="s">
        <v>488</v>
      </c>
    </row>
    <row r="266" spans="5:6" x14ac:dyDescent="0.25">
      <c r="E266" s="40" t="s">
        <v>602</v>
      </c>
      <c r="F266" s="40" t="s">
        <v>602</v>
      </c>
    </row>
    <row r="267" spans="5:6" x14ac:dyDescent="0.25">
      <c r="E267" s="40" t="s">
        <v>608</v>
      </c>
      <c r="F267" s="40" t="s">
        <v>607</v>
      </c>
    </row>
    <row r="268" spans="5:6" x14ac:dyDescent="0.25">
      <c r="E268" s="40" t="s">
        <v>1095</v>
      </c>
      <c r="F268" s="40" t="s">
        <v>630</v>
      </c>
    </row>
    <row r="269" spans="5:6" x14ac:dyDescent="0.25">
      <c r="E269" s="40" t="s">
        <v>613</v>
      </c>
      <c r="F269" s="40" t="s">
        <v>612</v>
      </c>
    </row>
    <row r="270" spans="5:6" x14ac:dyDescent="0.25">
      <c r="E270" s="40" t="s">
        <v>619</v>
      </c>
      <c r="F270" s="40" t="s">
        <v>618</v>
      </c>
    </row>
    <row r="271" spans="5:6" x14ac:dyDescent="0.25">
      <c r="E271" s="40" t="s">
        <v>1096</v>
      </c>
      <c r="F271" s="40" t="s">
        <v>642</v>
      </c>
    </row>
    <row r="272" spans="5:6" x14ac:dyDescent="0.25">
      <c r="E272" s="40" t="s">
        <v>625</v>
      </c>
      <c r="F272" s="40" t="s">
        <v>624</v>
      </c>
    </row>
    <row r="273" spans="5:6" x14ac:dyDescent="0.25">
      <c r="E273" s="40" t="s">
        <v>631</v>
      </c>
      <c r="F273" s="40" t="s">
        <v>631</v>
      </c>
    </row>
    <row r="274" spans="5:6" x14ac:dyDescent="0.25">
      <c r="E274" s="40" t="s">
        <v>510</v>
      </c>
      <c r="F274" s="40" t="s">
        <v>509</v>
      </c>
    </row>
    <row r="275" spans="5:6" x14ac:dyDescent="0.25">
      <c r="E275" s="40" t="s">
        <v>1097</v>
      </c>
      <c r="F275" s="40" t="s">
        <v>659</v>
      </c>
    </row>
    <row r="276" spans="5:6" x14ac:dyDescent="0.25">
      <c r="E276" s="40" t="s">
        <v>639</v>
      </c>
      <c r="F276" s="40" t="s">
        <v>638</v>
      </c>
    </row>
    <row r="277" spans="5:6" x14ac:dyDescent="0.25">
      <c r="E277" s="40" t="s">
        <v>644</v>
      </c>
      <c r="F277" s="40" t="s">
        <v>643</v>
      </c>
    </row>
    <row r="278" spans="5:6" x14ac:dyDescent="0.25">
      <c r="E278" s="40" t="s">
        <v>648</v>
      </c>
      <c r="F278" s="40" t="s">
        <v>648</v>
      </c>
    </row>
    <row r="279" spans="5:6" x14ac:dyDescent="0.25">
      <c r="E279" s="40" t="s">
        <v>652</v>
      </c>
      <c r="F279" s="40" t="s">
        <v>652</v>
      </c>
    </row>
    <row r="280" spans="5:6" x14ac:dyDescent="0.25">
      <c r="E280" s="40" t="s">
        <v>661</v>
      </c>
      <c r="F280" s="40" t="s">
        <v>660</v>
      </c>
    </row>
    <row r="281" spans="5:6" x14ac:dyDescent="0.25">
      <c r="E281" s="40" t="s">
        <v>667</v>
      </c>
      <c r="F281" s="40" t="s">
        <v>666</v>
      </c>
    </row>
    <row r="282" spans="5:6" x14ac:dyDescent="0.25">
      <c r="E282" s="40" t="s">
        <v>522</v>
      </c>
      <c r="F282" s="40" t="s">
        <v>522</v>
      </c>
    </row>
    <row r="283" spans="5:6" x14ac:dyDescent="0.25">
      <c r="E283" s="40" t="s">
        <v>1098</v>
      </c>
      <c r="F283" s="40" t="s">
        <v>697</v>
      </c>
    </row>
    <row r="284" spans="5:6" x14ac:dyDescent="0.25">
      <c r="E284" s="40" t="s">
        <v>1099</v>
      </c>
      <c r="F284" s="40" t="s">
        <v>704</v>
      </c>
    </row>
    <row r="285" spans="5:6" x14ac:dyDescent="0.25">
      <c r="E285" s="40" t="s">
        <v>674</v>
      </c>
      <c r="F285" s="40" t="s">
        <v>673</v>
      </c>
    </row>
    <row r="286" spans="5:6" x14ac:dyDescent="0.25">
      <c r="E286" s="40" t="s">
        <v>680</v>
      </c>
      <c r="F286" s="40" t="s">
        <v>679</v>
      </c>
    </row>
    <row r="287" spans="5:6" x14ac:dyDescent="0.25">
      <c r="E287" s="40" t="s">
        <v>685</v>
      </c>
      <c r="F287" s="40" t="s">
        <v>684</v>
      </c>
    </row>
    <row r="288" spans="5:6" x14ac:dyDescent="0.25">
      <c r="E288" s="40" t="s">
        <v>535</v>
      </c>
      <c r="F288" s="40" t="s">
        <v>534</v>
      </c>
    </row>
    <row r="289" spans="5:6" x14ac:dyDescent="0.25">
      <c r="E289" s="40" t="s">
        <v>693</v>
      </c>
      <c r="F289" s="40" t="s">
        <v>692</v>
      </c>
    </row>
    <row r="290" spans="5:6" x14ac:dyDescent="0.25">
      <c r="E290" s="40" t="s">
        <v>699</v>
      </c>
      <c r="F290" s="40" t="s">
        <v>698</v>
      </c>
    </row>
    <row r="291" spans="5:6" x14ac:dyDescent="0.25">
      <c r="E291" s="40" t="s">
        <v>705</v>
      </c>
      <c r="F291" s="40" t="s">
        <v>705</v>
      </c>
    </row>
    <row r="292" spans="5:6" x14ac:dyDescent="0.25">
      <c r="E292" s="40" t="s">
        <v>710</v>
      </c>
      <c r="F292" s="40" t="s">
        <v>709</v>
      </c>
    </row>
    <row r="293" spans="5:6" x14ac:dyDescent="0.25">
      <c r="E293" s="40" t="s">
        <v>716</v>
      </c>
      <c r="F293" s="40" t="s">
        <v>715</v>
      </c>
    </row>
    <row r="294" spans="5:6" x14ac:dyDescent="0.25">
      <c r="E294" s="40" t="s">
        <v>721</v>
      </c>
      <c r="F294" s="40" t="s">
        <v>721</v>
      </c>
    </row>
    <row r="295" spans="5:6" x14ac:dyDescent="0.25">
      <c r="E295" s="40" t="s">
        <v>725</v>
      </c>
      <c r="F295" s="40" t="s">
        <v>725</v>
      </c>
    </row>
    <row r="296" spans="5:6" x14ac:dyDescent="0.25">
      <c r="E296" s="40" t="s">
        <v>730</v>
      </c>
      <c r="F296" s="40" t="s">
        <v>729</v>
      </c>
    </row>
    <row r="297" spans="5:6" x14ac:dyDescent="0.25">
      <c r="E297" s="40" t="s">
        <v>735</v>
      </c>
      <c r="F297" s="40" t="s">
        <v>735</v>
      </c>
    </row>
    <row r="298" spans="5:6" x14ac:dyDescent="0.25">
      <c r="E298" s="40" t="s">
        <v>740</v>
      </c>
      <c r="F298" s="40" t="s">
        <v>739</v>
      </c>
    </row>
    <row r="299" spans="5:6" x14ac:dyDescent="0.25">
      <c r="E299" s="40" t="s">
        <v>745</v>
      </c>
      <c r="F299" s="40" t="s">
        <v>744</v>
      </c>
    </row>
    <row r="300" spans="5:6" x14ac:dyDescent="0.25">
      <c r="E300" s="40" t="s">
        <v>748</v>
      </c>
      <c r="F300" s="40" t="s">
        <v>747</v>
      </c>
    </row>
    <row r="301" spans="5:6" x14ac:dyDescent="0.25">
      <c r="E301" s="40" t="s">
        <v>548</v>
      </c>
      <c r="F301" s="40" t="s">
        <v>547</v>
      </c>
    </row>
    <row r="302" spans="5:6" x14ac:dyDescent="0.25">
      <c r="E302" s="40" t="s">
        <v>750</v>
      </c>
      <c r="F302" s="40" t="s">
        <v>750</v>
      </c>
    </row>
    <row r="303" spans="5:6" x14ac:dyDescent="0.25">
      <c r="E303" s="40" t="s">
        <v>752</v>
      </c>
      <c r="F303" s="40" t="s">
        <v>751</v>
      </c>
    </row>
    <row r="304" spans="5:6" x14ac:dyDescent="0.25">
      <c r="E304" s="40" t="s">
        <v>754</v>
      </c>
      <c r="F304" s="40" t="s">
        <v>753</v>
      </c>
    </row>
    <row r="305" spans="5:6" x14ac:dyDescent="0.25">
      <c r="E305" s="40" t="s">
        <v>757</v>
      </c>
      <c r="F305" s="40" t="s">
        <v>756</v>
      </c>
    </row>
    <row r="306" spans="5:6" x14ac:dyDescent="0.25">
      <c r="E306" s="40" t="s">
        <v>759</v>
      </c>
      <c r="F306" s="40" t="s">
        <v>758</v>
      </c>
    </row>
    <row r="307" spans="5:6" x14ac:dyDescent="0.25">
      <c r="E307" s="40" t="s">
        <v>762</v>
      </c>
      <c r="F307" s="40" t="s">
        <v>761</v>
      </c>
    </row>
    <row r="308" spans="5:6" x14ac:dyDescent="0.25">
      <c r="E308" s="40" t="s">
        <v>764</v>
      </c>
      <c r="F308" s="40" t="s">
        <v>763</v>
      </c>
    </row>
    <row r="309" spans="5:6" x14ac:dyDescent="0.25">
      <c r="E309" s="40" t="s">
        <v>767</v>
      </c>
      <c r="F309" s="40" t="s">
        <v>766</v>
      </c>
    </row>
    <row r="310" spans="5:6" x14ac:dyDescent="0.25">
      <c r="E310" s="40" t="s">
        <v>769</v>
      </c>
      <c r="F310" s="40" t="s">
        <v>768</v>
      </c>
    </row>
    <row r="311" spans="5:6" x14ac:dyDescent="0.25">
      <c r="E311" s="40" t="s">
        <v>772</v>
      </c>
      <c r="F311" s="40" t="s">
        <v>771</v>
      </c>
    </row>
    <row r="312" spans="5:6" x14ac:dyDescent="0.25">
      <c r="E312" s="40" t="s">
        <v>775</v>
      </c>
      <c r="F312" s="40" t="s">
        <v>774</v>
      </c>
    </row>
    <row r="313" spans="5:6" x14ac:dyDescent="0.25">
      <c r="E313" s="40" t="s">
        <v>1100</v>
      </c>
      <c r="F313" s="40" t="s">
        <v>785</v>
      </c>
    </row>
    <row r="314" spans="5:6" x14ac:dyDescent="0.25">
      <c r="E314" s="40" t="s">
        <v>778</v>
      </c>
      <c r="F314" s="40" t="s">
        <v>777</v>
      </c>
    </row>
    <row r="315" spans="5:6" x14ac:dyDescent="0.25">
      <c r="E315" s="40" t="s">
        <v>569</v>
      </c>
      <c r="F315" s="40" t="s">
        <v>568</v>
      </c>
    </row>
    <row r="316" spans="5:6" x14ac:dyDescent="0.25">
      <c r="E316" s="40" t="s">
        <v>582</v>
      </c>
      <c r="F316" s="40" t="s">
        <v>582</v>
      </c>
    </row>
    <row r="317" spans="5:6" x14ac:dyDescent="0.25">
      <c r="E317" s="40" t="s">
        <v>1101</v>
      </c>
      <c r="F317" s="40" t="s">
        <v>793</v>
      </c>
    </row>
    <row r="318" spans="5:6" x14ac:dyDescent="0.25">
      <c r="E318" s="40" t="s">
        <v>1102</v>
      </c>
      <c r="F318" s="40" t="s">
        <v>797</v>
      </c>
    </row>
    <row r="319" spans="5:6" x14ac:dyDescent="0.25">
      <c r="E319" s="40" t="s">
        <v>779</v>
      </c>
      <c r="F319" s="40" t="s">
        <v>779</v>
      </c>
    </row>
    <row r="320" spans="5:6" x14ac:dyDescent="0.25">
      <c r="E320" s="40" t="s">
        <v>782</v>
      </c>
      <c r="F320" s="40" t="s">
        <v>781</v>
      </c>
    </row>
    <row r="321" spans="5:6" x14ac:dyDescent="0.25">
      <c r="E321" s="40" t="s">
        <v>784</v>
      </c>
      <c r="F321" s="40" t="s">
        <v>783</v>
      </c>
    </row>
    <row r="322" spans="5:6" x14ac:dyDescent="0.25">
      <c r="E322" s="40" t="s">
        <v>588</v>
      </c>
      <c r="F322" s="40" t="s">
        <v>587</v>
      </c>
    </row>
    <row r="323" spans="5:6" x14ac:dyDescent="0.25">
      <c r="E323" s="40" t="s">
        <v>786</v>
      </c>
      <c r="F323" s="40" t="s">
        <v>786</v>
      </c>
    </row>
    <row r="324" spans="5:6" x14ac:dyDescent="0.25">
      <c r="E324" s="40" t="s">
        <v>811</v>
      </c>
      <c r="F324" s="40" t="s">
        <v>811</v>
      </c>
    </row>
    <row r="325" spans="5:6" x14ac:dyDescent="0.25">
      <c r="E325" s="40" t="s">
        <v>788</v>
      </c>
      <c r="F325" s="40" t="s">
        <v>787</v>
      </c>
    </row>
    <row r="326" spans="5:6" x14ac:dyDescent="0.25">
      <c r="E326" s="40" t="s">
        <v>791</v>
      </c>
      <c r="F326" s="40" t="s">
        <v>790</v>
      </c>
    </row>
    <row r="327" spans="5:6" x14ac:dyDescent="0.25">
      <c r="E327" s="40" t="s">
        <v>795</v>
      </c>
      <c r="F327" s="40" t="s">
        <v>794</v>
      </c>
    </row>
    <row r="328" spans="5:6" x14ac:dyDescent="0.25">
      <c r="E328" s="40" t="s">
        <v>821</v>
      </c>
      <c r="F328" s="40" t="s">
        <v>821</v>
      </c>
    </row>
    <row r="329" spans="5:6" x14ac:dyDescent="0.25">
      <c r="E329" s="40" t="s">
        <v>824</v>
      </c>
      <c r="F329" s="40" t="s">
        <v>824</v>
      </c>
    </row>
    <row r="330" spans="5:6" x14ac:dyDescent="0.25">
      <c r="E330" s="40" t="s">
        <v>798</v>
      </c>
      <c r="F330" s="40" t="s">
        <v>798</v>
      </c>
    </row>
    <row r="331" spans="5:6" x14ac:dyDescent="0.25">
      <c r="E331" s="40" t="s">
        <v>1103</v>
      </c>
      <c r="F331" s="40" t="s">
        <v>830</v>
      </c>
    </row>
    <row r="332" spans="5:6" x14ac:dyDescent="0.25">
      <c r="E332" s="40" t="s">
        <v>800</v>
      </c>
      <c r="F332" s="40" t="s">
        <v>799</v>
      </c>
    </row>
    <row r="333" spans="5:6" x14ac:dyDescent="0.25">
      <c r="E333" s="40" t="s">
        <v>802</v>
      </c>
      <c r="F333" s="40" t="s">
        <v>801</v>
      </c>
    </row>
    <row r="334" spans="5:6" x14ac:dyDescent="0.25">
      <c r="E334" s="40" t="s">
        <v>804</v>
      </c>
      <c r="F334" s="40" t="s">
        <v>804</v>
      </c>
    </row>
    <row r="335" spans="5:6" x14ac:dyDescent="0.25">
      <c r="E335" s="40" t="s">
        <v>806</v>
      </c>
      <c r="F335" s="40" t="s">
        <v>805</v>
      </c>
    </row>
    <row r="336" spans="5:6" x14ac:dyDescent="0.25">
      <c r="E336" s="40" t="s">
        <v>809</v>
      </c>
      <c r="F336" s="40" t="s">
        <v>808</v>
      </c>
    </row>
    <row r="337" spans="5:6" x14ac:dyDescent="0.25">
      <c r="E337" s="40" t="s">
        <v>812</v>
      </c>
      <c r="F337" s="40" t="s">
        <v>812</v>
      </c>
    </row>
    <row r="338" spans="5:6" x14ac:dyDescent="0.25">
      <c r="E338" s="40" t="s">
        <v>840</v>
      </c>
      <c r="F338" s="40" t="s">
        <v>840</v>
      </c>
    </row>
    <row r="339" spans="5:6" x14ac:dyDescent="0.25">
      <c r="E339" s="40" t="s">
        <v>814</v>
      </c>
      <c r="F339" s="40" t="s">
        <v>813</v>
      </c>
    </row>
    <row r="340" spans="5:6" x14ac:dyDescent="0.25">
      <c r="E340" s="40" t="s">
        <v>817</v>
      </c>
      <c r="F340" s="40" t="s">
        <v>816</v>
      </c>
    </row>
    <row r="341" spans="5:6" x14ac:dyDescent="0.25">
      <c r="E341" s="40" t="s">
        <v>820</v>
      </c>
      <c r="F341" s="40" t="s">
        <v>819</v>
      </c>
    </row>
    <row r="342" spans="5:6" x14ac:dyDescent="0.25">
      <c r="E342" s="40" t="s">
        <v>823</v>
      </c>
      <c r="F342" s="40" t="s">
        <v>822</v>
      </c>
    </row>
    <row r="343" spans="5:6" x14ac:dyDescent="0.25">
      <c r="E343" s="40" t="s">
        <v>826</v>
      </c>
      <c r="F343" s="40" t="s">
        <v>825</v>
      </c>
    </row>
    <row r="344" spans="5:6" x14ac:dyDescent="0.25">
      <c r="E344" s="40" t="s">
        <v>829</v>
      </c>
      <c r="F344" s="40" t="s">
        <v>828</v>
      </c>
    </row>
    <row r="345" spans="5:6" x14ac:dyDescent="0.25">
      <c r="E345" s="40" t="s">
        <v>616</v>
      </c>
      <c r="F345" s="40" t="s">
        <v>615</v>
      </c>
    </row>
    <row r="346" spans="5:6" x14ac:dyDescent="0.25">
      <c r="E346" s="40" t="s">
        <v>1104</v>
      </c>
      <c r="F346" s="40" t="s">
        <v>858</v>
      </c>
    </row>
    <row r="347" spans="5:6" x14ac:dyDescent="0.25">
      <c r="E347" s="40" t="s">
        <v>832</v>
      </c>
      <c r="F347" s="40" t="s">
        <v>831</v>
      </c>
    </row>
    <row r="348" spans="5:6" x14ac:dyDescent="0.25">
      <c r="E348" s="40" t="s">
        <v>622</v>
      </c>
      <c r="F348" s="40" t="s">
        <v>621</v>
      </c>
    </row>
    <row r="349" spans="5:6" x14ac:dyDescent="0.25">
      <c r="E349" s="40" t="s">
        <v>834</v>
      </c>
      <c r="F349" s="40" t="s">
        <v>833</v>
      </c>
    </row>
    <row r="350" spans="5:6" x14ac:dyDescent="0.25">
      <c r="E350" s="40" t="s">
        <v>628</v>
      </c>
      <c r="F350" s="40" t="s">
        <v>627</v>
      </c>
    </row>
    <row r="351" spans="5:6" x14ac:dyDescent="0.25">
      <c r="E351" s="40" t="s">
        <v>870</v>
      </c>
      <c r="F351" s="40" t="s">
        <v>870</v>
      </c>
    </row>
    <row r="352" spans="5:6" x14ac:dyDescent="0.25">
      <c r="E352" s="40" t="s">
        <v>836</v>
      </c>
      <c r="F352" s="40" t="s">
        <v>835</v>
      </c>
    </row>
    <row r="353" spans="5:6" x14ac:dyDescent="0.25">
      <c r="E353" s="40" t="s">
        <v>838</v>
      </c>
      <c r="F353" s="40" t="s">
        <v>838</v>
      </c>
    </row>
    <row r="354" spans="5:6" x14ac:dyDescent="0.25">
      <c r="E354" s="40" t="s">
        <v>841</v>
      </c>
      <c r="F354" s="40" t="s">
        <v>841</v>
      </c>
    </row>
    <row r="355" spans="5:6" x14ac:dyDescent="0.25">
      <c r="E355" s="40" t="s">
        <v>842</v>
      </c>
      <c r="F355" s="40" t="s">
        <v>842</v>
      </c>
    </row>
    <row r="356" spans="5:6" x14ac:dyDescent="0.25">
      <c r="E356" s="40" t="s">
        <v>844</v>
      </c>
      <c r="F356" s="40" t="s">
        <v>843</v>
      </c>
    </row>
    <row r="357" spans="5:6" x14ac:dyDescent="0.25">
      <c r="E357" s="40" t="s">
        <v>847</v>
      </c>
      <c r="F357" s="40" t="s">
        <v>846</v>
      </c>
    </row>
    <row r="358" spans="5:6" x14ac:dyDescent="0.25">
      <c r="E358" s="40" t="s">
        <v>849</v>
      </c>
      <c r="F358" s="40" t="s">
        <v>849</v>
      </c>
    </row>
    <row r="359" spans="5:6" x14ac:dyDescent="0.25">
      <c r="E359" s="40" t="s">
        <v>851</v>
      </c>
      <c r="F359" s="40" t="s">
        <v>850</v>
      </c>
    </row>
    <row r="360" spans="5:6" x14ac:dyDescent="0.25">
      <c r="E360" s="40" t="s">
        <v>853</v>
      </c>
      <c r="F360" s="40" t="s">
        <v>852</v>
      </c>
    </row>
    <row r="361" spans="5:6" x14ac:dyDescent="0.25">
      <c r="E361" s="40" t="s">
        <v>856</v>
      </c>
      <c r="F361" s="40" t="s">
        <v>855</v>
      </c>
    </row>
    <row r="362" spans="5:6" x14ac:dyDescent="0.25">
      <c r="E362" s="40" t="s">
        <v>860</v>
      </c>
      <c r="F362" s="40" t="s">
        <v>859</v>
      </c>
    </row>
    <row r="363" spans="5:6" x14ac:dyDescent="0.25">
      <c r="E363" s="40" t="s">
        <v>863</v>
      </c>
      <c r="F363" s="40" t="s">
        <v>862</v>
      </c>
    </row>
    <row r="364" spans="5:6" x14ac:dyDescent="0.25">
      <c r="E364" s="40" t="s">
        <v>865</v>
      </c>
      <c r="F364" s="40" t="s">
        <v>865</v>
      </c>
    </row>
    <row r="365" spans="5:6" x14ac:dyDescent="0.25">
      <c r="E365" s="40" t="s">
        <v>866</v>
      </c>
      <c r="F365" s="40" t="s">
        <v>866</v>
      </c>
    </row>
    <row r="366" spans="5:6" x14ac:dyDescent="0.25">
      <c r="E366" s="40" t="s">
        <v>868</v>
      </c>
      <c r="F366" s="40" t="s">
        <v>867</v>
      </c>
    </row>
    <row r="367" spans="5:6" x14ac:dyDescent="0.25">
      <c r="E367" s="40" t="s">
        <v>871</v>
      </c>
      <c r="F367" s="40" t="s">
        <v>871</v>
      </c>
    </row>
    <row r="368" spans="5:6" x14ac:dyDescent="0.25">
      <c r="E368" s="40" t="s">
        <v>873</v>
      </c>
      <c r="F368" s="40" t="s">
        <v>872</v>
      </c>
    </row>
    <row r="369" spans="5:6" x14ac:dyDescent="0.25">
      <c r="E369" s="40" t="s">
        <v>640</v>
      </c>
      <c r="F369" s="40" t="s">
        <v>640</v>
      </c>
    </row>
    <row r="370" spans="5:6" x14ac:dyDescent="0.25">
      <c r="E370" s="40" t="s">
        <v>910</v>
      </c>
      <c r="F370" s="40" t="s">
        <v>910</v>
      </c>
    </row>
    <row r="371" spans="5:6" x14ac:dyDescent="0.25">
      <c r="E371" s="40" t="s">
        <v>1105</v>
      </c>
      <c r="F371" s="40" t="s">
        <v>912</v>
      </c>
    </row>
    <row r="372" spans="5:6" x14ac:dyDescent="0.25">
      <c r="E372" s="40" t="s">
        <v>875</v>
      </c>
      <c r="F372" s="40" t="s">
        <v>875</v>
      </c>
    </row>
    <row r="373" spans="5:6" x14ac:dyDescent="0.25">
      <c r="E373" s="40" t="s">
        <v>876</v>
      </c>
      <c r="F373" s="40" t="s">
        <v>876</v>
      </c>
    </row>
    <row r="374" spans="5:6" x14ac:dyDescent="0.25">
      <c r="E374" s="40" t="s">
        <v>878</v>
      </c>
      <c r="F374" s="40" t="s">
        <v>877</v>
      </c>
    </row>
    <row r="375" spans="5:6" x14ac:dyDescent="0.25">
      <c r="E375" s="40" t="s">
        <v>880</v>
      </c>
      <c r="F375" s="40" t="s">
        <v>880</v>
      </c>
    </row>
    <row r="376" spans="5:6" x14ac:dyDescent="0.25">
      <c r="E376" s="40" t="s">
        <v>882</v>
      </c>
      <c r="F376" s="40" t="s">
        <v>882</v>
      </c>
    </row>
    <row r="377" spans="5:6" x14ac:dyDescent="0.25">
      <c r="E377" s="40" t="s">
        <v>885</v>
      </c>
      <c r="F377" s="40" t="s">
        <v>884</v>
      </c>
    </row>
    <row r="378" spans="5:6" x14ac:dyDescent="0.25">
      <c r="E378" s="40" t="s">
        <v>887</v>
      </c>
      <c r="F378" s="40" t="s">
        <v>886</v>
      </c>
    </row>
    <row r="379" spans="5:6" x14ac:dyDescent="0.25">
      <c r="E379" s="40" t="s">
        <v>927</v>
      </c>
      <c r="F379" s="40" t="s">
        <v>927</v>
      </c>
    </row>
    <row r="380" spans="5:6" x14ac:dyDescent="0.25">
      <c r="E380" s="40" t="s">
        <v>890</v>
      </c>
      <c r="F380" s="40" t="s">
        <v>889</v>
      </c>
    </row>
    <row r="381" spans="5:6" x14ac:dyDescent="0.25">
      <c r="E381" s="40" t="s">
        <v>892</v>
      </c>
      <c r="F381" s="40" t="s">
        <v>891</v>
      </c>
    </row>
    <row r="382" spans="5:6" x14ac:dyDescent="0.25">
      <c r="E382" s="40" t="s">
        <v>933</v>
      </c>
      <c r="F382" s="40" t="s">
        <v>933</v>
      </c>
    </row>
    <row r="383" spans="5:6" x14ac:dyDescent="0.25">
      <c r="E383" s="40" t="s">
        <v>895</v>
      </c>
      <c r="F383" s="40" t="s">
        <v>894</v>
      </c>
    </row>
    <row r="384" spans="5:6" x14ac:dyDescent="0.25">
      <c r="E384" s="40" t="s">
        <v>898</v>
      </c>
      <c r="F384" s="40" t="s">
        <v>897</v>
      </c>
    </row>
    <row r="385" spans="5:6" x14ac:dyDescent="0.25">
      <c r="E385" s="40" t="s">
        <v>901</v>
      </c>
      <c r="F385" s="40" t="s">
        <v>900</v>
      </c>
    </row>
    <row r="386" spans="5:6" x14ac:dyDescent="0.25">
      <c r="E386" s="40" t="s">
        <v>653</v>
      </c>
      <c r="F386" s="40" t="s">
        <v>653</v>
      </c>
    </row>
    <row r="387" spans="5:6" x14ac:dyDescent="0.25">
      <c r="E387" s="40" t="s">
        <v>904</v>
      </c>
      <c r="F387" s="40" t="s">
        <v>903</v>
      </c>
    </row>
    <row r="388" spans="5:6" x14ac:dyDescent="0.25">
      <c r="E388" s="40" t="s">
        <v>906</v>
      </c>
      <c r="F388" s="40" t="s">
        <v>905</v>
      </c>
    </row>
    <row r="389" spans="5:6" x14ac:dyDescent="0.25">
      <c r="E389" s="40" t="s">
        <v>947</v>
      </c>
      <c r="F389" s="40" t="s">
        <v>947</v>
      </c>
    </row>
    <row r="390" spans="5:6" x14ac:dyDescent="0.25">
      <c r="E390" s="40" t="s">
        <v>908</v>
      </c>
      <c r="F390" s="40" t="s">
        <v>907</v>
      </c>
    </row>
    <row r="391" spans="5:6" x14ac:dyDescent="0.25">
      <c r="E391" s="40" t="s">
        <v>911</v>
      </c>
      <c r="F391" s="40" t="s">
        <v>911</v>
      </c>
    </row>
    <row r="392" spans="5:6" x14ac:dyDescent="0.25">
      <c r="E392" s="40" t="s">
        <v>914</v>
      </c>
      <c r="F392" s="40" t="s">
        <v>913</v>
      </c>
    </row>
    <row r="393" spans="5:6" x14ac:dyDescent="0.25">
      <c r="E393" s="40" t="s">
        <v>916</v>
      </c>
      <c r="F393" s="40" t="s">
        <v>915</v>
      </c>
    </row>
    <row r="394" spans="5:6" x14ac:dyDescent="0.25">
      <c r="E394" s="40" t="s">
        <v>917</v>
      </c>
      <c r="F394" s="40" t="s">
        <v>917</v>
      </c>
    </row>
    <row r="395" spans="5:6" x14ac:dyDescent="0.25">
      <c r="E395" s="40" t="s">
        <v>919</v>
      </c>
      <c r="F395" s="40" t="s">
        <v>918</v>
      </c>
    </row>
    <row r="396" spans="5:6" x14ac:dyDescent="0.25">
      <c r="E396" s="40" t="s">
        <v>657</v>
      </c>
      <c r="F396" s="40" t="s">
        <v>656</v>
      </c>
    </row>
    <row r="397" spans="5:6" x14ac:dyDescent="0.25">
      <c r="E397" s="40" t="s">
        <v>1106</v>
      </c>
      <c r="F397" s="40" t="s">
        <v>964</v>
      </c>
    </row>
    <row r="398" spans="5:6" x14ac:dyDescent="0.25">
      <c r="E398" s="40" t="s">
        <v>922</v>
      </c>
      <c r="F398" s="40" t="s">
        <v>921</v>
      </c>
    </row>
    <row r="399" spans="5:6" x14ac:dyDescent="0.25">
      <c r="E399" s="40" t="s">
        <v>924</v>
      </c>
      <c r="F399" s="40" t="s">
        <v>924</v>
      </c>
    </row>
    <row r="400" spans="5:6" x14ac:dyDescent="0.25">
      <c r="E400" s="40" t="s">
        <v>925</v>
      </c>
      <c r="F400" s="40" t="s">
        <v>925</v>
      </c>
    </row>
    <row r="401" spans="5:6" x14ac:dyDescent="0.25">
      <c r="E401" s="40" t="s">
        <v>928</v>
      </c>
      <c r="F401" s="40" t="s">
        <v>928</v>
      </c>
    </row>
    <row r="402" spans="5:6" x14ac:dyDescent="0.25">
      <c r="E402" s="40" t="s">
        <v>929</v>
      </c>
      <c r="F402" s="40" t="s">
        <v>929</v>
      </c>
    </row>
    <row r="403" spans="5:6" x14ac:dyDescent="0.25">
      <c r="E403" s="40" t="s">
        <v>1107</v>
      </c>
      <c r="F403" s="40" t="s">
        <v>978</v>
      </c>
    </row>
    <row r="404" spans="5:6" x14ac:dyDescent="0.25">
      <c r="E404" s="40" t="s">
        <v>1108</v>
      </c>
      <c r="F404" s="40" t="s">
        <v>982</v>
      </c>
    </row>
    <row r="405" spans="5:6" x14ac:dyDescent="0.25">
      <c r="E405" s="40" t="s">
        <v>664</v>
      </c>
      <c r="F405" s="40" t="s">
        <v>663</v>
      </c>
    </row>
    <row r="406" spans="5:6" x14ac:dyDescent="0.25">
      <c r="E406" s="40" t="s">
        <v>934</v>
      </c>
      <c r="F406" s="40" t="s">
        <v>934</v>
      </c>
    </row>
    <row r="407" spans="5:6" x14ac:dyDescent="0.25">
      <c r="E407" s="40" t="s">
        <v>936</v>
      </c>
      <c r="F407" s="40" t="s">
        <v>936</v>
      </c>
    </row>
    <row r="408" spans="5:6" x14ac:dyDescent="0.25">
      <c r="E408" s="40" t="s">
        <v>939</v>
      </c>
      <c r="F408" s="40" t="s">
        <v>938</v>
      </c>
    </row>
    <row r="409" spans="5:6" x14ac:dyDescent="0.25">
      <c r="E409" s="40" t="s">
        <v>940</v>
      </c>
      <c r="F409" s="40" t="s">
        <v>940</v>
      </c>
    </row>
    <row r="410" spans="5:6" x14ac:dyDescent="0.25">
      <c r="E410" s="40" t="s">
        <v>942</v>
      </c>
      <c r="F410" s="40" t="s">
        <v>942</v>
      </c>
    </row>
    <row r="411" spans="5:6" x14ac:dyDescent="0.25">
      <c r="E411" s="40" t="s">
        <v>945</v>
      </c>
      <c r="F411" s="40" t="s">
        <v>944</v>
      </c>
    </row>
    <row r="412" spans="5:6" x14ac:dyDescent="0.25">
      <c r="E412" s="40" t="s">
        <v>948</v>
      </c>
      <c r="F412" s="40" t="s">
        <v>948</v>
      </c>
    </row>
    <row r="413" spans="5:6" x14ac:dyDescent="0.25">
      <c r="E413" s="40" t="s">
        <v>950</v>
      </c>
      <c r="F413" s="40" t="s">
        <v>949</v>
      </c>
    </row>
    <row r="414" spans="5:6" x14ac:dyDescent="0.25">
      <c r="E414" s="40" t="s">
        <v>952</v>
      </c>
      <c r="F414" s="40" t="s">
        <v>952</v>
      </c>
    </row>
    <row r="415" spans="5:6" x14ac:dyDescent="0.25">
      <c r="E415" s="40" t="s">
        <v>1109</v>
      </c>
      <c r="F415" s="40" t="s">
        <v>1010</v>
      </c>
    </row>
    <row r="416" spans="5:6" x14ac:dyDescent="0.25">
      <c r="E416" s="40" t="s">
        <v>955</v>
      </c>
      <c r="F416" s="40" t="s">
        <v>954</v>
      </c>
    </row>
    <row r="417" spans="5:6" x14ac:dyDescent="0.25">
      <c r="E417" s="40" t="s">
        <v>669</v>
      </c>
      <c r="F417" s="40" t="s">
        <v>669</v>
      </c>
    </row>
    <row r="418" spans="5:6" x14ac:dyDescent="0.25">
      <c r="E418" s="40" t="s">
        <v>1110</v>
      </c>
      <c r="F418" s="40" t="s">
        <v>1017</v>
      </c>
    </row>
    <row r="419" spans="5:6" x14ac:dyDescent="0.25">
      <c r="E419" s="40" t="s">
        <v>957</v>
      </c>
      <c r="F419" s="40" t="s">
        <v>957</v>
      </c>
    </row>
    <row r="420" spans="5:6" x14ac:dyDescent="0.25">
      <c r="E420" s="40" t="s">
        <v>1022</v>
      </c>
      <c r="F420" s="40" t="s">
        <v>1022</v>
      </c>
    </row>
    <row r="421" spans="5:6" x14ac:dyDescent="0.25">
      <c r="E421" s="40" t="s">
        <v>959</v>
      </c>
      <c r="F421" s="40" t="s">
        <v>958</v>
      </c>
    </row>
    <row r="422" spans="5:6" x14ac:dyDescent="0.25">
      <c r="E422" s="40" t="s">
        <v>962</v>
      </c>
      <c r="F422" s="40" t="s">
        <v>961</v>
      </c>
    </row>
    <row r="423" spans="5:6" x14ac:dyDescent="0.25">
      <c r="E423" s="40" t="s">
        <v>965</v>
      </c>
      <c r="F423" s="40" t="s">
        <v>965</v>
      </c>
    </row>
    <row r="424" spans="5:6" x14ac:dyDescent="0.25">
      <c r="E424" s="40" t="s">
        <v>1111</v>
      </c>
      <c r="F424" s="40" t="s">
        <v>1027</v>
      </c>
    </row>
    <row r="425" spans="5:6" x14ac:dyDescent="0.25">
      <c r="E425" s="40" t="s">
        <v>967</v>
      </c>
      <c r="F425" s="40" t="s">
        <v>966</v>
      </c>
    </row>
    <row r="426" spans="5:6" x14ac:dyDescent="0.25">
      <c r="E426" s="40" t="s">
        <v>970</v>
      </c>
      <c r="F426" s="40" t="s">
        <v>969</v>
      </c>
    </row>
    <row r="427" spans="5:6" x14ac:dyDescent="0.25">
      <c r="E427" s="40" t="s">
        <v>1112</v>
      </c>
      <c r="F427" s="40" t="s">
        <v>1037</v>
      </c>
    </row>
    <row r="428" spans="5:6" x14ac:dyDescent="0.25">
      <c r="E428" s="40" t="s">
        <v>973</v>
      </c>
      <c r="F428" s="40" t="s">
        <v>972</v>
      </c>
    </row>
    <row r="429" spans="5:6" x14ac:dyDescent="0.25">
      <c r="E429" s="40" t="s">
        <v>975</v>
      </c>
      <c r="F429" s="40" t="s">
        <v>975</v>
      </c>
    </row>
    <row r="430" spans="5:6" x14ac:dyDescent="0.25">
      <c r="E430" s="40" t="s">
        <v>977</v>
      </c>
      <c r="F430" s="40" t="s">
        <v>976</v>
      </c>
    </row>
    <row r="431" spans="5:6" x14ac:dyDescent="0.25">
      <c r="E431" s="40" t="s">
        <v>980</v>
      </c>
      <c r="F431" s="40" t="s">
        <v>979</v>
      </c>
    </row>
    <row r="432" spans="5:6" x14ac:dyDescent="0.25">
      <c r="E432" s="40" t="s">
        <v>984</v>
      </c>
      <c r="F432" s="40" t="s">
        <v>983</v>
      </c>
    </row>
    <row r="433" spans="5:6" x14ac:dyDescent="0.25">
      <c r="E433" s="40" t="s">
        <v>987</v>
      </c>
      <c r="F433" s="40" t="s">
        <v>986</v>
      </c>
    </row>
    <row r="434" spans="5:6" x14ac:dyDescent="0.25">
      <c r="E434" s="40" t="s">
        <v>989</v>
      </c>
      <c r="F434" s="40" t="s">
        <v>988</v>
      </c>
    </row>
    <row r="435" spans="5:6" x14ac:dyDescent="0.25">
      <c r="E435" s="40" t="s">
        <v>990</v>
      </c>
      <c r="F435" s="40" t="s">
        <v>990</v>
      </c>
    </row>
    <row r="436" spans="5:6" x14ac:dyDescent="0.25">
      <c r="E436" s="40" t="s">
        <v>991</v>
      </c>
      <c r="F436" s="40" t="s">
        <v>991</v>
      </c>
    </row>
    <row r="437" spans="5:6" x14ac:dyDescent="0.25">
      <c r="E437" s="40" t="s">
        <v>994</v>
      </c>
      <c r="F437" s="40" t="s">
        <v>993</v>
      </c>
    </row>
    <row r="438" spans="5:6" x14ac:dyDescent="0.25">
      <c r="E438" s="40" t="s">
        <v>997</v>
      </c>
      <c r="F438" s="40" t="s">
        <v>996</v>
      </c>
    </row>
    <row r="439" spans="5:6" x14ac:dyDescent="0.25">
      <c r="E439" s="40" t="s">
        <v>1000</v>
      </c>
      <c r="F439" s="40" t="s">
        <v>999</v>
      </c>
    </row>
    <row r="440" spans="5:6" x14ac:dyDescent="0.25">
      <c r="E440" s="40" t="s">
        <v>1003</v>
      </c>
      <c r="F440" s="40" t="s">
        <v>1002</v>
      </c>
    </row>
    <row r="441" spans="5:6" x14ac:dyDescent="0.25">
      <c r="E441" s="40" t="s">
        <v>1006</v>
      </c>
      <c r="F441" s="40" t="s">
        <v>1005</v>
      </c>
    </row>
    <row r="442" spans="5:6" x14ac:dyDescent="0.25">
      <c r="E442" s="40" t="s">
        <v>1009</v>
      </c>
      <c r="F442" s="40" t="s">
        <v>1008</v>
      </c>
    </row>
    <row r="443" spans="5:6" x14ac:dyDescent="0.25">
      <c r="E443" s="40" t="s">
        <v>1012</v>
      </c>
      <c r="F443" s="40" t="s">
        <v>1011</v>
      </c>
    </row>
    <row r="444" spans="5:6" x14ac:dyDescent="0.25">
      <c r="E444" s="40" t="s">
        <v>1015</v>
      </c>
      <c r="F444" s="40" t="s">
        <v>1014</v>
      </c>
    </row>
    <row r="445" spans="5:6" x14ac:dyDescent="0.25">
      <c r="E445" s="40" t="s">
        <v>671</v>
      </c>
      <c r="F445" s="40" t="s">
        <v>670</v>
      </c>
    </row>
    <row r="446" spans="5:6" x14ac:dyDescent="0.25">
      <c r="E446" s="40" t="s">
        <v>1018</v>
      </c>
      <c r="F446" s="40" t="s">
        <v>1018</v>
      </c>
    </row>
    <row r="447" spans="5:6" x14ac:dyDescent="0.25">
      <c r="E447" s="40" t="s">
        <v>1020</v>
      </c>
      <c r="F447" s="40" t="s">
        <v>1019</v>
      </c>
    </row>
    <row r="448" spans="5:6" x14ac:dyDescent="0.25">
      <c r="E448" s="40" t="s">
        <v>1023</v>
      </c>
      <c r="F448" s="40" t="s">
        <v>1023</v>
      </c>
    </row>
    <row r="449" spans="5:6" x14ac:dyDescent="0.25">
      <c r="E449" s="40" t="s">
        <v>1113</v>
      </c>
      <c r="F449" s="40" t="s">
        <v>1083</v>
      </c>
    </row>
    <row r="450" spans="5:6" x14ac:dyDescent="0.25">
      <c r="E450" s="40" t="s">
        <v>1086</v>
      </c>
      <c r="F450" s="40" t="s">
        <v>1086</v>
      </c>
    </row>
    <row r="451" spans="5:6" x14ac:dyDescent="0.25">
      <c r="E451" s="40" t="s">
        <v>682</v>
      </c>
      <c r="F451" s="40" t="s">
        <v>681</v>
      </c>
    </row>
    <row r="452" spans="5:6" x14ac:dyDescent="0.25">
      <c r="E452" s="40" t="s">
        <v>687</v>
      </c>
      <c r="F452" s="40" t="s">
        <v>686</v>
      </c>
    </row>
    <row r="453" spans="5:6" x14ac:dyDescent="0.25">
      <c r="E453" s="40" t="s">
        <v>1025</v>
      </c>
      <c r="F453" s="40" t="s">
        <v>1024</v>
      </c>
    </row>
    <row r="454" spans="5:6" x14ac:dyDescent="0.25">
      <c r="E454" s="40" t="s">
        <v>1029</v>
      </c>
      <c r="F454" s="40" t="s">
        <v>1028</v>
      </c>
    </row>
    <row r="455" spans="5:6" x14ac:dyDescent="0.25">
      <c r="E455" s="40" t="s">
        <v>1032</v>
      </c>
      <c r="F455" s="40" t="s">
        <v>1031</v>
      </c>
    </row>
    <row r="456" spans="5:6" x14ac:dyDescent="0.25">
      <c r="E456" s="40" t="s">
        <v>1035</v>
      </c>
      <c r="F456" s="40" t="s">
        <v>1034</v>
      </c>
    </row>
    <row r="457" spans="5:6" x14ac:dyDescent="0.25">
      <c r="E457" s="40" t="s">
        <v>1039</v>
      </c>
      <c r="F457" s="40" t="s">
        <v>1038</v>
      </c>
    </row>
    <row r="458" spans="5:6" x14ac:dyDescent="0.25">
      <c r="E458" s="40" t="s">
        <v>1042</v>
      </c>
      <c r="F458" s="40" t="s">
        <v>1041</v>
      </c>
    </row>
    <row r="459" spans="5:6" x14ac:dyDescent="0.25">
      <c r="E459" s="40" t="s">
        <v>1043</v>
      </c>
      <c r="F459" s="40" t="s">
        <v>1043</v>
      </c>
    </row>
    <row r="460" spans="5:6" x14ac:dyDescent="0.25">
      <c r="E460" s="40" t="s">
        <v>1044</v>
      </c>
      <c r="F460" s="40" t="s">
        <v>1044</v>
      </c>
    </row>
    <row r="461" spans="5:6" x14ac:dyDescent="0.25">
      <c r="E461" s="40" t="s">
        <v>1045</v>
      </c>
      <c r="F461" s="40" t="s">
        <v>1045</v>
      </c>
    </row>
    <row r="462" spans="5:6" x14ac:dyDescent="0.25">
      <c r="E462" s="40" t="s">
        <v>1047</v>
      </c>
      <c r="F462" s="40" t="s">
        <v>1046</v>
      </c>
    </row>
    <row r="463" spans="5:6" x14ac:dyDescent="0.25">
      <c r="E463" s="40" t="s">
        <v>1050</v>
      </c>
      <c r="F463" s="40" t="s">
        <v>1049</v>
      </c>
    </row>
    <row r="464" spans="5:6" x14ac:dyDescent="0.25">
      <c r="E464" s="40" t="s">
        <v>1053</v>
      </c>
      <c r="F464" s="40" t="s">
        <v>1052</v>
      </c>
    </row>
    <row r="465" spans="5:6" x14ac:dyDescent="0.25">
      <c r="E465" s="40" t="s">
        <v>1056</v>
      </c>
      <c r="F465" s="40" t="s">
        <v>1055</v>
      </c>
    </row>
    <row r="466" spans="5:6" x14ac:dyDescent="0.25">
      <c r="E466" s="40" t="s">
        <v>1114</v>
      </c>
      <c r="F466" s="40" t="s">
        <v>1089</v>
      </c>
    </row>
    <row r="467" spans="5:6" x14ac:dyDescent="0.25">
      <c r="E467" s="40" t="s">
        <v>1058</v>
      </c>
      <c r="F467" s="40" t="s">
        <v>1058</v>
      </c>
    </row>
    <row r="468" spans="5:6" x14ac:dyDescent="0.25">
      <c r="E468" s="40" t="s">
        <v>1060</v>
      </c>
      <c r="F468" s="40" t="s">
        <v>1059</v>
      </c>
    </row>
    <row r="469" spans="5:6" x14ac:dyDescent="0.25">
      <c r="E469" s="40" t="s">
        <v>1061</v>
      </c>
      <c r="F469" s="40" t="s">
        <v>1061</v>
      </c>
    </row>
    <row r="470" spans="5:6" x14ac:dyDescent="0.25">
      <c r="E470" s="40" t="s">
        <v>1064</v>
      </c>
      <c r="F470" s="40" t="s">
        <v>1063</v>
      </c>
    </row>
    <row r="471" spans="5:6" x14ac:dyDescent="0.25">
      <c r="E471" s="40" t="s">
        <v>695</v>
      </c>
      <c r="F471" s="40" t="s">
        <v>694</v>
      </c>
    </row>
    <row r="472" spans="5:6" x14ac:dyDescent="0.25">
      <c r="E472" s="40" t="s">
        <v>1068</v>
      </c>
      <c r="F472" s="40" t="s">
        <v>1067</v>
      </c>
    </row>
    <row r="473" spans="5:6" x14ac:dyDescent="0.25">
      <c r="E473" s="40" t="s">
        <v>1115</v>
      </c>
      <c r="F473" s="40" t="s">
        <v>1090</v>
      </c>
    </row>
    <row r="474" spans="5:6" x14ac:dyDescent="0.25">
      <c r="E474" s="40" t="s">
        <v>1070</v>
      </c>
      <c r="F474" s="40" t="s">
        <v>1070</v>
      </c>
    </row>
    <row r="475" spans="5:6" x14ac:dyDescent="0.25">
      <c r="E475" s="40" t="s">
        <v>1072</v>
      </c>
      <c r="F475" s="40" t="s">
        <v>1071</v>
      </c>
    </row>
    <row r="476" spans="5:6" x14ac:dyDescent="0.25">
      <c r="E476" s="40" t="s">
        <v>1074</v>
      </c>
      <c r="F476" s="40" t="s">
        <v>1074</v>
      </c>
    </row>
    <row r="477" spans="5:6" x14ac:dyDescent="0.25">
      <c r="E477" s="40" t="s">
        <v>1075</v>
      </c>
      <c r="F477" s="40" t="s">
        <v>1075</v>
      </c>
    </row>
    <row r="478" spans="5:6" x14ac:dyDescent="0.25">
      <c r="E478" s="40" t="s">
        <v>1077</v>
      </c>
      <c r="F478" s="40" t="s">
        <v>1076</v>
      </c>
    </row>
    <row r="479" spans="5:6" x14ac:dyDescent="0.25">
      <c r="E479" s="40" t="s">
        <v>1116</v>
      </c>
      <c r="F479" s="40" t="s">
        <v>1091</v>
      </c>
    </row>
    <row r="480" spans="5:6" x14ac:dyDescent="0.25">
      <c r="E480" s="40" t="s">
        <v>1079</v>
      </c>
      <c r="F480" s="40" t="s">
        <v>1078</v>
      </c>
    </row>
    <row r="481" spans="5:6" x14ac:dyDescent="0.25">
      <c r="E481" s="40" t="s">
        <v>1082</v>
      </c>
      <c r="F481" s="40" t="s">
        <v>1081</v>
      </c>
    </row>
    <row r="482" spans="5:6" x14ac:dyDescent="0.25">
      <c r="E482" s="40" t="s">
        <v>1085</v>
      </c>
      <c r="F482" s="40" t="s">
        <v>1084</v>
      </c>
    </row>
    <row r="483" spans="5:6" x14ac:dyDescent="0.25">
      <c r="E483" s="40" t="s">
        <v>1088</v>
      </c>
      <c r="F483" s="40" t="s">
        <v>1088</v>
      </c>
    </row>
    <row r="484" spans="5:6" x14ac:dyDescent="0.25">
      <c r="E484" s="40" t="s">
        <v>1087</v>
      </c>
      <c r="F484" s="40" t="s">
        <v>1087</v>
      </c>
    </row>
    <row r="485" spans="5:6" x14ac:dyDescent="0.25">
      <c r="E485" s="40" t="s">
        <v>1117</v>
      </c>
      <c r="F485" s="40" t="s">
        <v>441</v>
      </c>
    </row>
    <row r="486" spans="5:6" x14ac:dyDescent="0.25">
      <c r="E486" s="40" t="s">
        <v>455</v>
      </c>
      <c r="F486" s="40" t="s">
        <v>454</v>
      </c>
    </row>
    <row r="487" spans="5:6" x14ac:dyDescent="0.25">
      <c r="E487" s="40" t="s">
        <v>1118</v>
      </c>
      <c r="F487" s="40" t="s">
        <v>464</v>
      </c>
    </row>
    <row r="488" spans="5:6" x14ac:dyDescent="0.25">
      <c r="E488" s="40" t="s">
        <v>465</v>
      </c>
      <c r="F488" s="40" t="s">
        <v>465</v>
      </c>
    </row>
    <row r="489" spans="5:6" x14ac:dyDescent="0.25">
      <c r="E489" s="40" t="s">
        <v>475</v>
      </c>
      <c r="F489" s="40" t="s">
        <v>475</v>
      </c>
    </row>
    <row r="490" spans="5:6" x14ac:dyDescent="0.25">
      <c r="E490" s="40" t="s">
        <v>1119</v>
      </c>
      <c r="F490" s="40" t="s">
        <v>493</v>
      </c>
    </row>
    <row r="491" spans="5:6" x14ac:dyDescent="0.25">
      <c r="E491" s="40" t="s">
        <v>484</v>
      </c>
      <c r="F491" s="40" t="s">
        <v>484</v>
      </c>
    </row>
    <row r="492" spans="5:6" x14ac:dyDescent="0.25">
      <c r="E492" s="40" t="s">
        <v>494</v>
      </c>
      <c r="F492" s="40" t="s">
        <v>494</v>
      </c>
    </row>
    <row r="493" spans="5:6" x14ac:dyDescent="0.25">
      <c r="E493" s="40" t="s">
        <v>1120</v>
      </c>
      <c r="F493" s="40" t="s">
        <v>525</v>
      </c>
    </row>
    <row r="494" spans="5:6" x14ac:dyDescent="0.25">
      <c r="E494" s="40" t="s">
        <v>502</v>
      </c>
      <c r="F494" s="40" t="s">
        <v>500</v>
      </c>
    </row>
    <row r="495" spans="5:6" x14ac:dyDescent="0.25">
      <c r="E495" s="40" t="s">
        <v>514</v>
      </c>
      <c r="F495" s="40" t="s">
        <v>514</v>
      </c>
    </row>
    <row r="496" spans="5:6" x14ac:dyDescent="0.25">
      <c r="E496" s="40" t="s">
        <v>526</v>
      </c>
      <c r="F496" s="40" t="s">
        <v>526</v>
      </c>
    </row>
    <row r="497" spans="5:6" x14ac:dyDescent="0.25">
      <c r="E497" s="40" t="s">
        <v>537</v>
      </c>
      <c r="F497" s="40" t="s">
        <v>537</v>
      </c>
    </row>
    <row r="498" spans="5:6" x14ac:dyDescent="0.25">
      <c r="E498" s="40" t="s">
        <v>480</v>
      </c>
      <c r="F498" s="40" t="s">
        <v>480</v>
      </c>
    </row>
    <row r="499" spans="5:6" x14ac:dyDescent="0.25">
      <c r="E499" s="40" t="s">
        <v>550</v>
      </c>
      <c r="F499" s="40" t="s">
        <v>550</v>
      </c>
    </row>
    <row r="500" spans="5:6" x14ac:dyDescent="0.25">
      <c r="E500" s="40" t="s">
        <v>560</v>
      </c>
      <c r="F500" s="40" t="s">
        <v>558</v>
      </c>
    </row>
    <row r="501" spans="5:6" x14ac:dyDescent="0.25">
      <c r="E501" s="40" t="s">
        <v>567</v>
      </c>
      <c r="F501" s="40" t="s">
        <v>566</v>
      </c>
    </row>
    <row r="502" spans="5:6" x14ac:dyDescent="0.25">
      <c r="E502" s="40" t="s">
        <v>573</v>
      </c>
      <c r="F502" s="40" t="s">
        <v>571</v>
      </c>
    </row>
    <row r="503" spans="5:6" x14ac:dyDescent="0.25">
      <c r="E503" s="40" t="s">
        <v>581</v>
      </c>
      <c r="F503" s="40" t="s">
        <v>581</v>
      </c>
    </row>
    <row r="504" spans="5:6" x14ac:dyDescent="0.25">
      <c r="E504" s="40" t="s">
        <v>585</v>
      </c>
      <c r="F504" s="40" t="s">
        <v>585</v>
      </c>
    </row>
    <row r="505" spans="5:6" x14ac:dyDescent="0.25">
      <c r="E505" s="40" t="s">
        <v>593</v>
      </c>
      <c r="F505" s="40" t="s">
        <v>591</v>
      </c>
    </row>
    <row r="506" spans="5:6" x14ac:dyDescent="0.25">
      <c r="E506" s="40" t="s">
        <v>490</v>
      </c>
      <c r="F506" s="40" t="s">
        <v>488</v>
      </c>
    </row>
    <row r="507" spans="5:6" x14ac:dyDescent="0.25">
      <c r="E507" s="40" t="s">
        <v>603</v>
      </c>
      <c r="F507" s="40" t="s">
        <v>602</v>
      </c>
    </row>
    <row r="508" spans="5:6" x14ac:dyDescent="0.25">
      <c r="E508" s="40" t="s">
        <v>607</v>
      </c>
      <c r="F508" s="40" t="s">
        <v>607</v>
      </c>
    </row>
    <row r="509" spans="5:6" x14ac:dyDescent="0.25">
      <c r="E509" s="40" t="s">
        <v>1121</v>
      </c>
      <c r="F509" s="40" t="s">
        <v>630</v>
      </c>
    </row>
    <row r="510" spans="5:6" x14ac:dyDescent="0.25">
      <c r="E510" s="40" t="s">
        <v>614</v>
      </c>
      <c r="F510" s="40" t="s">
        <v>612</v>
      </c>
    </row>
    <row r="511" spans="5:6" x14ac:dyDescent="0.25">
      <c r="E511" s="40" t="s">
        <v>620</v>
      </c>
      <c r="F511" s="40" t="s">
        <v>618</v>
      </c>
    </row>
    <row r="512" spans="5:6" x14ac:dyDescent="0.25">
      <c r="E512" s="40" t="s">
        <v>1122</v>
      </c>
      <c r="F512" s="40" t="s">
        <v>642</v>
      </c>
    </row>
    <row r="513" spans="5:6" x14ac:dyDescent="0.25">
      <c r="E513" s="40" t="s">
        <v>626</v>
      </c>
      <c r="F513" s="40" t="s">
        <v>624</v>
      </c>
    </row>
    <row r="514" spans="5:6" x14ac:dyDescent="0.25">
      <c r="E514" s="40" t="s">
        <v>631</v>
      </c>
      <c r="F514" s="40" t="s">
        <v>631</v>
      </c>
    </row>
    <row r="515" spans="5:6" x14ac:dyDescent="0.25">
      <c r="E515" s="40" t="s">
        <v>511</v>
      </c>
      <c r="F515" s="40" t="s">
        <v>509</v>
      </c>
    </row>
    <row r="516" spans="5:6" x14ac:dyDescent="0.25">
      <c r="E516" s="40" t="s">
        <v>1123</v>
      </c>
      <c r="F516" s="40" t="s">
        <v>659</v>
      </c>
    </row>
    <row r="517" spans="5:6" x14ac:dyDescent="0.25">
      <c r="E517" s="40" t="s">
        <v>638</v>
      </c>
      <c r="F517" s="40" t="s">
        <v>638</v>
      </c>
    </row>
    <row r="518" spans="5:6" x14ac:dyDescent="0.25">
      <c r="E518" s="40" t="s">
        <v>643</v>
      </c>
      <c r="F518" s="40" t="s">
        <v>643</v>
      </c>
    </row>
    <row r="519" spans="5:6" x14ac:dyDescent="0.25">
      <c r="E519" s="40" t="s">
        <v>648</v>
      </c>
      <c r="F519" s="40" t="s">
        <v>648</v>
      </c>
    </row>
    <row r="520" spans="5:6" x14ac:dyDescent="0.25">
      <c r="E520" s="40" t="s">
        <v>652</v>
      </c>
      <c r="F520" s="40" t="s">
        <v>652</v>
      </c>
    </row>
    <row r="521" spans="5:6" x14ac:dyDescent="0.25">
      <c r="E521" s="40" t="s">
        <v>662</v>
      </c>
      <c r="F521" s="40" t="s">
        <v>660</v>
      </c>
    </row>
    <row r="522" spans="5:6" x14ac:dyDescent="0.25">
      <c r="E522" s="40" t="s">
        <v>668</v>
      </c>
      <c r="F522" s="40" t="s">
        <v>666</v>
      </c>
    </row>
    <row r="523" spans="5:6" x14ac:dyDescent="0.25">
      <c r="E523" s="40" t="s">
        <v>523</v>
      </c>
      <c r="F523" s="40" t="s">
        <v>522</v>
      </c>
    </row>
    <row r="524" spans="5:6" x14ac:dyDescent="0.25">
      <c r="E524" s="40" t="s">
        <v>655</v>
      </c>
      <c r="F524" s="40" t="s">
        <v>697</v>
      </c>
    </row>
    <row r="525" spans="5:6" x14ac:dyDescent="0.25">
      <c r="E525" s="40" t="s">
        <v>1124</v>
      </c>
      <c r="F525" s="40" t="s">
        <v>704</v>
      </c>
    </row>
    <row r="526" spans="5:6" x14ac:dyDescent="0.25">
      <c r="E526" s="40" t="s">
        <v>675</v>
      </c>
      <c r="F526" s="40" t="s">
        <v>673</v>
      </c>
    </row>
    <row r="527" spans="5:6" x14ac:dyDescent="0.25">
      <c r="E527" s="40" t="s">
        <v>679</v>
      </c>
      <c r="F527" s="40" t="s">
        <v>679</v>
      </c>
    </row>
    <row r="528" spans="5:6" x14ac:dyDescent="0.25">
      <c r="E528" s="40" t="s">
        <v>684</v>
      </c>
      <c r="F528" s="40" t="s">
        <v>684</v>
      </c>
    </row>
    <row r="529" spans="5:6" x14ac:dyDescent="0.25">
      <c r="E529" s="40" t="s">
        <v>534</v>
      </c>
      <c r="F529" s="40" t="s">
        <v>534</v>
      </c>
    </row>
    <row r="530" spans="5:6" x14ac:dyDescent="0.25">
      <c r="E530" s="40" t="s">
        <v>692</v>
      </c>
      <c r="F530" s="40" t="s">
        <v>692</v>
      </c>
    </row>
    <row r="531" spans="5:6" x14ac:dyDescent="0.25">
      <c r="E531" s="40" t="s">
        <v>700</v>
      </c>
      <c r="F531" s="40" t="s">
        <v>698</v>
      </c>
    </row>
    <row r="532" spans="5:6" x14ac:dyDescent="0.25">
      <c r="E532" s="40" t="s">
        <v>705</v>
      </c>
      <c r="F532" s="40" t="s">
        <v>705</v>
      </c>
    </row>
    <row r="533" spans="5:6" x14ac:dyDescent="0.25">
      <c r="E533" s="40" t="s">
        <v>711</v>
      </c>
      <c r="F533" s="40" t="s">
        <v>709</v>
      </c>
    </row>
    <row r="534" spans="5:6" x14ac:dyDescent="0.25">
      <c r="E534" s="40" t="s">
        <v>717</v>
      </c>
      <c r="F534" s="40" t="s">
        <v>715</v>
      </c>
    </row>
    <row r="535" spans="5:6" x14ac:dyDescent="0.25">
      <c r="E535" s="40" t="s">
        <v>721</v>
      </c>
      <c r="F535" s="40" t="s">
        <v>721</v>
      </c>
    </row>
    <row r="536" spans="5:6" x14ac:dyDescent="0.25">
      <c r="E536" s="40" t="s">
        <v>725</v>
      </c>
      <c r="F536" s="40" t="s">
        <v>725</v>
      </c>
    </row>
    <row r="537" spans="5:6" x14ac:dyDescent="0.25">
      <c r="E537" s="40" t="s">
        <v>731</v>
      </c>
      <c r="F537" s="40" t="s">
        <v>729</v>
      </c>
    </row>
    <row r="538" spans="5:6" x14ac:dyDescent="0.25">
      <c r="E538" s="40" t="s">
        <v>735</v>
      </c>
      <c r="F538" s="40" t="s">
        <v>735</v>
      </c>
    </row>
    <row r="539" spans="5:6" x14ac:dyDescent="0.25">
      <c r="E539" s="40" t="s">
        <v>740</v>
      </c>
      <c r="F539" s="40" t="s">
        <v>739</v>
      </c>
    </row>
    <row r="540" spans="5:6" x14ac:dyDescent="0.25">
      <c r="E540" s="40" t="s">
        <v>746</v>
      </c>
      <c r="F540" s="40" t="s">
        <v>744</v>
      </c>
    </row>
    <row r="541" spans="5:6" x14ac:dyDescent="0.25">
      <c r="E541" s="40" t="s">
        <v>749</v>
      </c>
      <c r="F541" s="40" t="s">
        <v>747</v>
      </c>
    </row>
    <row r="542" spans="5:6" x14ac:dyDescent="0.25">
      <c r="E542" s="40" t="s">
        <v>549</v>
      </c>
      <c r="F542" s="40" t="s">
        <v>547</v>
      </c>
    </row>
    <row r="543" spans="5:6" x14ac:dyDescent="0.25">
      <c r="E543" s="40" t="s">
        <v>750</v>
      </c>
      <c r="F543" s="40" t="s">
        <v>750</v>
      </c>
    </row>
    <row r="544" spans="5:6" x14ac:dyDescent="0.25">
      <c r="E544" s="40" t="s">
        <v>751</v>
      </c>
      <c r="F544" s="40" t="s">
        <v>751</v>
      </c>
    </row>
    <row r="545" spans="5:6" x14ac:dyDescent="0.25">
      <c r="E545" s="40" t="s">
        <v>755</v>
      </c>
      <c r="F545" s="40" t="s">
        <v>753</v>
      </c>
    </row>
    <row r="546" spans="5:6" x14ac:dyDescent="0.25">
      <c r="E546" s="40" t="s">
        <v>756</v>
      </c>
      <c r="F546" s="40" t="s">
        <v>756</v>
      </c>
    </row>
    <row r="547" spans="5:6" x14ac:dyDescent="0.25">
      <c r="E547" s="40" t="s">
        <v>760</v>
      </c>
      <c r="F547" s="40" t="s">
        <v>758</v>
      </c>
    </row>
    <row r="548" spans="5:6" x14ac:dyDescent="0.25">
      <c r="E548" s="40" t="s">
        <v>761</v>
      </c>
      <c r="F548" s="40" t="s">
        <v>761</v>
      </c>
    </row>
    <row r="549" spans="5:6" x14ac:dyDescent="0.25">
      <c r="E549" s="40" t="s">
        <v>765</v>
      </c>
      <c r="F549" s="40" t="s">
        <v>763</v>
      </c>
    </row>
    <row r="550" spans="5:6" x14ac:dyDescent="0.25">
      <c r="E550" s="40" t="s">
        <v>766</v>
      </c>
      <c r="F550" s="40" t="s">
        <v>766</v>
      </c>
    </row>
    <row r="551" spans="5:6" x14ac:dyDescent="0.25">
      <c r="E551" s="40" t="s">
        <v>768</v>
      </c>
      <c r="F551" s="40" t="s">
        <v>768</v>
      </c>
    </row>
    <row r="552" spans="5:6" x14ac:dyDescent="0.25">
      <c r="E552" s="40" t="s">
        <v>773</v>
      </c>
      <c r="F552" s="40" t="s">
        <v>771</v>
      </c>
    </row>
    <row r="553" spans="5:6" x14ac:dyDescent="0.25">
      <c r="E553" s="40" t="s">
        <v>776</v>
      </c>
      <c r="F553" s="40" t="s">
        <v>774</v>
      </c>
    </row>
    <row r="554" spans="5:6" x14ac:dyDescent="0.25">
      <c r="E554" s="40" t="s">
        <v>1125</v>
      </c>
      <c r="F554" s="40" t="s">
        <v>785</v>
      </c>
    </row>
    <row r="555" spans="5:6" x14ac:dyDescent="0.25">
      <c r="E555" s="40" t="s">
        <v>777</v>
      </c>
      <c r="F555" s="40" t="s">
        <v>777</v>
      </c>
    </row>
    <row r="556" spans="5:6" x14ac:dyDescent="0.25">
      <c r="E556" s="40" t="s">
        <v>570</v>
      </c>
      <c r="F556" s="40" t="s">
        <v>568</v>
      </c>
    </row>
    <row r="557" spans="5:6" x14ac:dyDescent="0.25">
      <c r="E557" s="40" t="s">
        <v>583</v>
      </c>
      <c r="F557" s="40" t="s">
        <v>582</v>
      </c>
    </row>
    <row r="558" spans="5:6" x14ac:dyDescent="0.25">
      <c r="E558" s="40" t="s">
        <v>1126</v>
      </c>
      <c r="F558" s="40" t="s">
        <v>793</v>
      </c>
    </row>
    <row r="559" spans="5:6" x14ac:dyDescent="0.25">
      <c r="E559" s="40" t="s">
        <v>1127</v>
      </c>
      <c r="F559" s="40" t="s">
        <v>797</v>
      </c>
    </row>
    <row r="560" spans="5:6" x14ac:dyDescent="0.25">
      <c r="E560" s="40" t="s">
        <v>780</v>
      </c>
      <c r="F560" s="40" t="s">
        <v>779</v>
      </c>
    </row>
    <row r="561" spans="5:6" x14ac:dyDescent="0.25">
      <c r="E561" s="40" t="s">
        <v>781</v>
      </c>
      <c r="F561" s="40" t="s">
        <v>781</v>
      </c>
    </row>
    <row r="562" spans="5:6" x14ac:dyDescent="0.25">
      <c r="E562" s="40" t="s">
        <v>783</v>
      </c>
      <c r="F562" s="40" t="s">
        <v>783</v>
      </c>
    </row>
    <row r="563" spans="5:6" x14ac:dyDescent="0.25">
      <c r="E563" s="40" t="s">
        <v>589</v>
      </c>
      <c r="F563" s="40" t="s">
        <v>587</v>
      </c>
    </row>
    <row r="564" spans="5:6" x14ac:dyDescent="0.25">
      <c r="E564" s="40" t="s">
        <v>786</v>
      </c>
      <c r="F564" s="40" t="s">
        <v>786</v>
      </c>
    </row>
    <row r="565" spans="5:6" x14ac:dyDescent="0.25">
      <c r="E565" s="40" t="s">
        <v>811</v>
      </c>
      <c r="F565" s="40" t="s">
        <v>811</v>
      </c>
    </row>
    <row r="566" spans="5:6" x14ac:dyDescent="0.25">
      <c r="E566" s="40" t="s">
        <v>789</v>
      </c>
      <c r="F566" s="40" t="s">
        <v>787</v>
      </c>
    </row>
    <row r="567" spans="5:6" x14ac:dyDescent="0.25">
      <c r="E567" s="40" t="s">
        <v>792</v>
      </c>
      <c r="F567" s="40" t="s">
        <v>790</v>
      </c>
    </row>
    <row r="568" spans="5:6" x14ac:dyDescent="0.25">
      <c r="E568" s="40" t="s">
        <v>796</v>
      </c>
      <c r="F568" s="40" t="s">
        <v>794</v>
      </c>
    </row>
    <row r="569" spans="5:6" x14ac:dyDescent="0.25">
      <c r="E569" s="40" t="s">
        <v>821</v>
      </c>
      <c r="F569" s="40" t="s">
        <v>821</v>
      </c>
    </row>
    <row r="570" spans="5:6" x14ac:dyDescent="0.25">
      <c r="E570" s="40" t="s">
        <v>824</v>
      </c>
      <c r="F570" s="40" t="s">
        <v>824</v>
      </c>
    </row>
    <row r="571" spans="5:6" x14ac:dyDescent="0.25">
      <c r="E571" s="40" t="s">
        <v>798</v>
      </c>
      <c r="F571" s="40" t="s">
        <v>798</v>
      </c>
    </row>
    <row r="572" spans="5:6" x14ac:dyDescent="0.25">
      <c r="E572" s="40" t="s">
        <v>830</v>
      </c>
      <c r="F572" s="40" t="s">
        <v>830</v>
      </c>
    </row>
    <row r="573" spans="5:6" x14ac:dyDescent="0.25">
      <c r="E573" s="40" t="s">
        <v>799</v>
      </c>
      <c r="F573" s="40" t="s">
        <v>799</v>
      </c>
    </row>
    <row r="574" spans="5:6" x14ac:dyDescent="0.25">
      <c r="E574" s="40" t="s">
        <v>803</v>
      </c>
      <c r="F574" s="40" t="s">
        <v>801</v>
      </c>
    </row>
    <row r="575" spans="5:6" x14ac:dyDescent="0.25">
      <c r="E575" s="40" t="s">
        <v>804</v>
      </c>
      <c r="F575" s="40" t="s">
        <v>804</v>
      </c>
    </row>
    <row r="576" spans="5:6" x14ac:dyDescent="0.25">
      <c r="E576" s="40" t="s">
        <v>807</v>
      </c>
      <c r="F576" s="40" t="s">
        <v>805</v>
      </c>
    </row>
    <row r="577" spans="5:6" x14ac:dyDescent="0.25">
      <c r="E577" s="40" t="s">
        <v>810</v>
      </c>
      <c r="F577" s="40" t="s">
        <v>808</v>
      </c>
    </row>
    <row r="578" spans="5:6" x14ac:dyDescent="0.25">
      <c r="E578" s="40" t="s">
        <v>812</v>
      </c>
      <c r="F578" s="40" t="s">
        <v>812</v>
      </c>
    </row>
    <row r="579" spans="5:6" x14ac:dyDescent="0.25">
      <c r="E579" s="40" t="s">
        <v>840</v>
      </c>
      <c r="F579" s="40" t="s">
        <v>840</v>
      </c>
    </row>
    <row r="580" spans="5:6" x14ac:dyDescent="0.25">
      <c r="E580" s="40" t="s">
        <v>815</v>
      </c>
      <c r="F580" s="40" t="s">
        <v>813</v>
      </c>
    </row>
    <row r="581" spans="5:6" x14ac:dyDescent="0.25">
      <c r="E581" s="40" t="s">
        <v>818</v>
      </c>
      <c r="F581" s="40" t="s">
        <v>816</v>
      </c>
    </row>
    <row r="582" spans="5:6" x14ac:dyDescent="0.25">
      <c r="E582" s="40" t="s">
        <v>819</v>
      </c>
      <c r="F582" s="40" t="s">
        <v>819</v>
      </c>
    </row>
    <row r="583" spans="5:6" x14ac:dyDescent="0.25">
      <c r="E583" s="40" t="s">
        <v>822</v>
      </c>
      <c r="F583" s="40" t="s">
        <v>822</v>
      </c>
    </row>
    <row r="584" spans="5:6" x14ac:dyDescent="0.25">
      <c r="E584" s="40" t="s">
        <v>827</v>
      </c>
      <c r="F584" s="40" t="s">
        <v>825</v>
      </c>
    </row>
    <row r="585" spans="5:6" x14ac:dyDescent="0.25">
      <c r="E585" s="40" t="s">
        <v>828</v>
      </c>
      <c r="F585" s="40" t="s">
        <v>828</v>
      </c>
    </row>
    <row r="586" spans="5:6" x14ac:dyDescent="0.25">
      <c r="E586" s="40" t="s">
        <v>617</v>
      </c>
      <c r="F586" s="40" t="s">
        <v>615</v>
      </c>
    </row>
    <row r="587" spans="5:6" x14ac:dyDescent="0.25">
      <c r="E587" s="40" t="s">
        <v>1128</v>
      </c>
      <c r="F587" s="40" t="s">
        <v>858</v>
      </c>
    </row>
    <row r="588" spans="5:6" x14ac:dyDescent="0.25">
      <c r="E588" s="40" t="s">
        <v>831</v>
      </c>
      <c r="F588" s="40" t="s">
        <v>831</v>
      </c>
    </row>
    <row r="589" spans="5:6" x14ac:dyDescent="0.25">
      <c r="E589" s="40" t="s">
        <v>623</v>
      </c>
      <c r="F589" s="40" t="s">
        <v>621</v>
      </c>
    </row>
    <row r="590" spans="5:6" x14ac:dyDescent="0.25">
      <c r="E590" s="40" t="s">
        <v>833</v>
      </c>
      <c r="F590" s="40" t="s">
        <v>833</v>
      </c>
    </row>
    <row r="591" spans="5:6" x14ac:dyDescent="0.25">
      <c r="E591" s="40" t="s">
        <v>629</v>
      </c>
      <c r="F591" s="40" t="s">
        <v>627</v>
      </c>
    </row>
    <row r="592" spans="5:6" x14ac:dyDescent="0.25">
      <c r="E592" s="40" t="s">
        <v>870</v>
      </c>
      <c r="F592" s="40" t="s">
        <v>870</v>
      </c>
    </row>
    <row r="593" spans="5:6" x14ac:dyDescent="0.25">
      <c r="E593" s="40" t="s">
        <v>837</v>
      </c>
      <c r="F593" s="40" t="s">
        <v>835</v>
      </c>
    </row>
    <row r="594" spans="5:6" x14ac:dyDescent="0.25">
      <c r="E594" s="40" t="s">
        <v>839</v>
      </c>
      <c r="F594" s="40" t="s">
        <v>838</v>
      </c>
    </row>
    <row r="595" spans="5:6" x14ac:dyDescent="0.25">
      <c r="E595" s="40" t="s">
        <v>841</v>
      </c>
      <c r="F595" s="40" t="s">
        <v>841</v>
      </c>
    </row>
    <row r="596" spans="5:6" x14ac:dyDescent="0.25">
      <c r="E596" s="40" t="s">
        <v>842</v>
      </c>
      <c r="F596" s="40" t="s">
        <v>842</v>
      </c>
    </row>
    <row r="597" spans="5:6" x14ac:dyDescent="0.25">
      <c r="E597" s="40" t="s">
        <v>845</v>
      </c>
      <c r="F597" s="40" t="s">
        <v>843</v>
      </c>
    </row>
    <row r="598" spans="5:6" x14ac:dyDescent="0.25">
      <c r="E598" s="40" t="s">
        <v>848</v>
      </c>
      <c r="F598" s="40" t="s">
        <v>846</v>
      </c>
    </row>
    <row r="599" spans="5:6" x14ac:dyDescent="0.25">
      <c r="E599" s="40" t="s">
        <v>849</v>
      </c>
      <c r="F599" s="40" t="s">
        <v>849</v>
      </c>
    </row>
    <row r="600" spans="5:6" x14ac:dyDescent="0.25">
      <c r="E600" s="40" t="s">
        <v>850</v>
      </c>
      <c r="F600" s="40" t="s">
        <v>850</v>
      </c>
    </row>
    <row r="601" spans="5:6" x14ac:dyDescent="0.25">
      <c r="E601" s="40" t="s">
        <v>854</v>
      </c>
      <c r="F601" s="40" t="s">
        <v>852</v>
      </c>
    </row>
    <row r="602" spans="5:6" x14ac:dyDescent="0.25">
      <c r="E602" s="40" t="s">
        <v>857</v>
      </c>
      <c r="F602" s="40" t="s">
        <v>855</v>
      </c>
    </row>
    <row r="603" spans="5:6" x14ac:dyDescent="0.25">
      <c r="E603" s="40" t="s">
        <v>861</v>
      </c>
      <c r="F603" s="40" t="s">
        <v>859</v>
      </c>
    </row>
    <row r="604" spans="5:6" x14ac:dyDescent="0.25">
      <c r="E604" s="40" t="s">
        <v>864</v>
      </c>
      <c r="F604" s="40" t="s">
        <v>862</v>
      </c>
    </row>
    <row r="605" spans="5:6" x14ac:dyDescent="0.25">
      <c r="E605" s="40" t="s">
        <v>865</v>
      </c>
      <c r="F605" s="40" t="s">
        <v>865</v>
      </c>
    </row>
    <row r="606" spans="5:6" x14ac:dyDescent="0.25">
      <c r="E606" s="40" t="s">
        <v>866</v>
      </c>
      <c r="F606" s="40" t="s">
        <v>866</v>
      </c>
    </row>
    <row r="607" spans="5:6" x14ac:dyDescent="0.25">
      <c r="E607" s="40" t="s">
        <v>869</v>
      </c>
      <c r="F607" s="40" t="s">
        <v>867</v>
      </c>
    </row>
    <row r="608" spans="5:6" x14ac:dyDescent="0.25">
      <c r="E608" s="40" t="s">
        <v>871</v>
      </c>
      <c r="F608" s="40" t="s">
        <v>871</v>
      </c>
    </row>
    <row r="609" spans="5:6" x14ac:dyDescent="0.25">
      <c r="E609" s="40" t="s">
        <v>874</v>
      </c>
      <c r="F609" s="40" t="s">
        <v>872</v>
      </c>
    </row>
    <row r="610" spans="5:6" x14ac:dyDescent="0.25">
      <c r="E610" s="40" t="s">
        <v>641</v>
      </c>
      <c r="F610" s="40" t="s">
        <v>640</v>
      </c>
    </row>
    <row r="611" spans="5:6" x14ac:dyDescent="0.25">
      <c r="E611" s="40" t="s">
        <v>910</v>
      </c>
      <c r="F611" s="40" t="s">
        <v>910</v>
      </c>
    </row>
    <row r="612" spans="5:6" x14ac:dyDescent="0.25">
      <c r="E612" s="40" t="s">
        <v>1129</v>
      </c>
      <c r="F612" s="40" t="s">
        <v>912</v>
      </c>
    </row>
    <row r="613" spans="5:6" x14ac:dyDescent="0.25">
      <c r="E613" s="40" t="s">
        <v>875</v>
      </c>
      <c r="F613" s="40" t="s">
        <v>875</v>
      </c>
    </row>
    <row r="614" spans="5:6" x14ac:dyDescent="0.25">
      <c r="E614" s="40" t="s">
        <v>876</v>
      </c>
      <c r="F614" s="40" t="s">
        <v>876</v>
      </c>
    </row>
    <row r="615" spans="5:6" x14ac:dyDescent="0.25">
      <c r="E615" s="40" t="s">
        <v>879</v>
      </c>
      <c r="F615" s="40" t="s">
        <v>877</v>
      </c>
    </row>
    <row r="616" spans="5:6" x14ac:dyDescent="0.25">
      <c r="E616" s="40" t="s">
        <v>881</v>
      </c>
      <c r="F616" s="40" t="s">
        <v>880</v>
      </c>
    </row>
    <row r="617" spans="5:6" x14ac:dyDescent="0.25">
      <c r="E617" s="40" t="s">
        <v>883</v>
      </c>
      <c r="F617" s="40" t="s">
        <v>882</v>
      </c>
    </row>
    <row r="618" spans="5:6" x14ac:dyDescent="0.25">
      <c r="E618" s="40" t="s">
        <v>884</v>
      </c>
      <c r="F618" s="40" t="s">
        <v>884</v>
      </c>
    </row>
    <row r="619" spans="5:6" x14ac:dyDescent="0.25">
      <c r="E619" s="40" t="s">
        <v>888</v>
      </c>
      <c r="F619" s="40" t="s">
        <v>886</v>
      </c>
    </row>
    <row r="620" spans="5:6" x14ac:dyDescent="0.25">
      <c r="E620" s="40" t="s">
        <v>927</v>
      </c>
      <c r="F620" s="40" t="s">
        <v>927</v>
      </c>
    </row>
    <row r="621" spans="5:6" x14ac:dyDescent="0.25">
      <c r="E621" s="40" t="s">
        <v>889</v>
      </c>
      <c r="F621" s="40" t="s">
        <v>889</v>
      </c>
    </row>
    <row r="622" spans="5:6" x14ac:dyDescent="0.25">
      <c r="E622" s="40" t="s">
        <v>893</v>
      </c>
      <c r="F622" s="40" t="s">
        <v>891</v>
      </c>
    </row>
    <row r="623" spans="5:6" x14ac:dyDescent="0.25">
      <c r="E623" s="40" t="s">
        <v>933</v>
      </c>
      <c r="F623" s="40" t="s">
        <v>933</v>
      </c>
    </row>
    <row r="624" spans="5:6" x14ac:dyDescent="0.25">
      <c r="E624" s="40" t="s">
        <v>896</v>
      </c>
      <c r="F624" s="40" t="s">
        <v>894</v>
      </c>
    </row>
    <row r="625" spans="5:6" x14ac:dyDescent="0.25">
      <c r="E625" s="40" t="s">
        <v>899</v>
      </c>
      <c r="F625" s="40" t="s">
        <v>897</v>
      </c>
    </row>
    <row r="626" spans="5:6" x14ac:dyDescent="0.25">
      <c r="E626" s="40" t="s">
        <v>902</v>
      </c>
      <c r="F626" s="40" t="s">
        <v>900</v>
      </c>
    </row>
    <row r="627" spans="5:6" x14ac:dyDescent="0.25">
      <c r="E627" s="40" t="s">
        <v>654</v>
      </c>
      <c r="F627" s="40" t="s">
        <v>653</v>
      </c>
    </row>
    <row r="628" spans="5:6" x14ac:dyDescent="0.25">
      <c r="E628" s="40" t="s">
        <v>903</v>
      </c>
      <c r="F628" s="40" t="s">
        <v>903</v>
      </c>
    </row>
    <row r="629" spans="5:6" x14ac:dyDescent="0.25">
      <c r="E629" s="40" t="s">
        <v>905</v>
      </c>
      <c r="F629" s="40" t="s">
        <v>905</v>
      </c>
    </row>
    <row r="630" spans="5:6" x14ac:dyDescent="0.25">
      <c r="E630" s="40" t="s">
        <v>947</v>
      </c>
      <c r="F630" s="40" t="s">
        <v>947</v>
      </c>
    </row>
    <row r="631" spans="5:6" x14ac:dyDescent="0.25">
      <c r="E631" s="40" t="s">
        <v>909</v>
      </c>
      <c r="F631" s="40" t="s">
        <v>907</v>
      </c>
    </row>
    <row r="632" spans="5:6" x14ac:dyDescent="0.25">
      <c r="E632" s="40" t="s">
        <v>911</v>
      </c>
      <c r="F632" s="40" t="s">
        <v>911</v>
      </c>
    </row>
    <row r="633" spans="5:6" x14ac:dyDescent="0.25">
      <c r="E633" s="40" t="s">
        <v>913</v>
      </c>
      <c r="F633" s="40" t="s">
        <v>913</v>
      </c>
    </row>
    <row r="634" spans="5:6" x14ac:dyDescent="0.25">
      <c r="E634" s="40" t="s">
        <v>915</v>
      </c>
      <c r="F634" s="40" t="s">
        <v>915</v>
      </c>
    </row>
    <row r="635" spans="5:6" x14ac:dyDescent="0.25">
      <c r="E635" s="40" t="s">
        <v>917</v>
      </c>
      <c r="F635" s="40" t="s">
        <v>917</v>
      </c>
    </row>
    <row r="636" spans="5:6" x14ac:dyDescent="0.25">
      <c r="E636" s="40" t="s">
        <v>918</v>
      </c>
      <c r="F636" s="40" t="s">
        <v>918</v>
      </c>
    </row>
    <row r="637" spans="5:6" x14ac:dyDescent="0.25">
      <c r="E637" s="40" t="s">
        <v>920</v>
      </c>
      <c r="F637" s="40" t="s">
        <v>656</v>
      </c>
    </row>
    <row r="638" spans="5:6" x14ac:dyDescent="0.25">
      <c r="E638" s="40" t="s">
        <v>1130</v>
      </c>
      <c r="F638" s="40" t="s">
        <v>964</v>
      </c>
    </row>
    <row r="639" spans="5:6" x14ac:dyDescent="0.25">
      <c r="E639" s="40" t="s">
        <v>923</v>
      </c>
      <c r="F639" s="40" t="s">
        <v>921</v>
      </c>
    </row>
    <row r="640" spans="5:6" x14ac:dyDescent="0.25">
      <c r="E640" s="40" t="s">
        <v>924</v>
      </c>
      <c r="F640" s="40" t="s">
        <v>924</v>
      </c>
    </row>
    <row r="641" spans="5:6" x14ac:dyDescent="0.25">
      <c r="E641" s="40" t="s">
        <v>926</v>
      </c>
      <c r="F641" s="40" t="s">
        <v>925</v>
      </c>
    </row>
    <row r="642" spans="5:6" x14ac:dyDescent="0.25">
      <c r="E642" s="40" t="s">
        <v>928</v>
      </c>
      <c r="F642" s="40" t="s">
        <v>928</v>
      </c>
    </row>
    <row r="643" spans="5:6" x14ac:dyDescent="0.25">
      <c r="E643" s="40" t="s">
        <v>929</v>
      </c>
      <c r="F643" s="40" t="s">
        <v>929</v>
      </c>
    </row>
    <row r="644" spans="5:6" x14ac:dyDescent="0.25">
      <c r="E644" s="40" t="s">
        <v>1131</v>
      </c>
      <c r="F644" s="40" t="s">
        <v>978</v>
      </c>
    </row>
    <row r="645" spans="5:6" x14ac:dyDescent="0.25">
      <c r="E645" s="40" t="s">
        <v>1132</v>
      </c>
      <c r="F645" s="40" t="s">
        <v>982</v>
      </c>
    </row>
    <row r="646" spans="5:6" x14ac:dyDescent="0.25">
      <c r="E646" s="40" t="s">
        <v>665</v>
      </c>
      <c r="F646" s="40" t="s">
        <v>663</v>
      </c>
    </row>
    <row r="647" spans="5:6" x14ac:dyDescent="0.25">
      <c r="E647" s="40" t="s">
        <v>935</v>
      </c>
      <c r="F647" s="40" t="s">
        <v>934</v>
      </c>
    </row>
    <row r="648" spans="5:6" x14ac:dyDescent="0.25">
      <c r="E648" s="40" t="s">
        <v>937</v>
      </c>
      <c r="F648" s="40" t="s">
        <v>936</v>
      </c>
    </row>
    <row r="649" spans="5:6" x14ac:dyDescent="0.25">
      <c r="E649" s="40" t="s">
        <v>938</v>
      </c>
      <c r="F649" s="40" t="s">
        <v>938</v>
      </c>
    </row>
    <row r="650" spans="5:6" x14ac:dyDescent="0.25">
      <c r="E650" s="40" t="s">
        <v>941</v>
      </c>
      <c r="F650" s="40" t="s">
        <v>940</v>
      </c>
    </row>
    <row r="651" spans="5:6" x14ac:dyDescent="0.25">
      <c r="E651" s="40" t="s">
        <v>943</v>
      </c>
      <c r="F651" s="40" t="s">
        <v>942</v>
      </c>
    </row>
    <row r="652" spans="5:6" x14ac:dyDescent="0.25">
      <c r="E652" s="40" t="s">
        <v>946</v>
      </c>
      <c r="F652" s="40" t="s">
        <v>944</v>
      </c>
    </row>
    <row r="653" spans="5:6" x14ac:dyDescent="0.25">
      <c r="E653" s="40" t="s">
        <v>948</v>
      </c>
      <c r="F653" s="40" t="s">
        <v>948</v>
      </c>
    </row>
    <row r="654" spans="5:6" x14ac:dyDescent="0.25">
      <c r="E654" s="40" t="s">
        <v>951</v>
      </c>
      <c r="F654" s="40" t="s">
        <v>949</v>
      </c>
    </row>
    <row r="655" spans="5:6" x14ac:dyDescent="0.25">
      <c r="E655" s="40" t="s">
        <v>953</v>
      </c>
      <c r="F655" s="40" t="s">
        <v>952</v>
      </c>
    </row>
    <row r="656" spans="5:6" x14ac:dyDescent="0.25">
      <c r="E656" s="40" t="s">
        <v>1010</v>
      </c>
      <c r="F656" s="40" t="s">
        <v>1010</v>
      </c>
    </row>
    <row r="657" spans="5:6" x14ac:dyDescent="0.25">
      <c r="E657" s="40" t="s">
        <v>956</v>
      </c>
      <c r="F657" s="40" t="s">
        <v>954</v>
      </c>
    </row>
    <row r="658" spans="5:6" x14ac:dyDescent="0.25">
      <c r="E658" s="40" t="s">
        <v>669</v>
      </c>
      <c r="F658" s="40" t="s">
        <v>669</v>
      </c>
    </row>
    <row r="659" spans="5:6" x14ac:dyDescent="0.25">
      <c r="E659" s="40" t="s">
        <v>1017</v>
      </c>
      <c r="F659" s="40" t="s">
        <v>1017</v>
      </c>
    </row>
    <row r="660" spans="5:6" x14ac:dyDescent="0.25">
      <c r="E660" s="40" t="s">
        <v>957</v>
      </c>
      <c r="F660" s="40" t="s">
        <v>957</v>
      </c>
    </row>
    <row r="661" spans="5:6" x14ac:dyDescent="0.25">
      <c r="E661" s="40" t="s">
        <v>1133</v>
      </c>
      <c r="F661" s="40" t="s">
        <v>1022</v>
      </c>
    </row>
    <row r="662" spans="5:6" x14ac:dyDescent="0.25">
      <c r="E662" s="40" t="s">
        <v>960</v>
      </c>
      <c r="F662" s="40" t="s">
        <v>958</v>
      </c>
    </row>
    <row r="663" spans="5:6" x14ac:dyDescent="0.25">
      <c r="E663" s="40" t="s">
        <v>963</v>
      </c>
      <c r="F663" s="40" t="s">
        <v>961</v>
      </c>
    </row>
    <row r="664" spans="5:6" x14ac:dyDescent="0.25">
      <c r="E664" s="40" t="s">
        <v>965</v>
      </c>
      <c r="F664" s="40" t="s">
        <v>965</v>
      </c>
    </row>
    <row r="665" spans="5:6" x14ac:dyDescent="0.25">
      <c r="E665" s="40" t="s">
        <v>1134</v>
      </c>
      <c r="F665" s="40" t="s">
        <v>1027</v>
      </c>
    </row>
    <row r="666" spans="5:6" x14ac:dyDescent="0.25">
      <c r="E666" s="40" t="s">
        <v>968</v>
      </c>
      <c r="F666" s="40" t="s">
        <v>966</v>
      </c>
    </row>
    <row r="667" spans="5:6" x14ac:dyDescent="0.25">
      <c r="E667" s="40" t="s">
        <v>971</v>
      </c>
      <c r="F667" s="40" t="s">
        <v>969</v>
      </c>
    </row>
    <row r="668" spans="5:6" x14ac:dyDescent="0.25">
      <c r="E668" s="40" t="s">
        <v>1135</v>
      </c>
      <c r="F668" s="40" t="s">
        <v>1037</v>
      </c>
    </row>
    <row r="669" spans="5:6" x14ac:dyDescent="0.25">
      <c r="E669" s="40" t="s">
        <v>974</v>
      </c>
      <c r="F669" s="40" t="s">
        <v>972</v>
      </c>
    </row>
    <row r="670" spans="5:6" x14ac:dyDescent="0.25">
      <c r="E670" s="40" t="s">
        <v>975</v>
      </c>
      <c r="F670" s="40" t="s">
        <v>975</v>
      </c>
    </row>
    <row r="671" spans="5:6" x14ac:dyDescent="0.25">
      <c r="E671" s="40" t="s">
        <v>976</v>
      </c>
      <c r="F671" s="40" t="s">
        <v>976</v>
      </c>
    </row>
    <row r="672" spans="5:6" x14ac:dyDescent="0.25">
      <c r="E672" s="40" t="s">
        <v>981</v>
      </c>
      <c r="F672" s="40" t="s">
        <v>979</v>
      </c>
    </row>
    <row r="673" spans="5:6" x14ac:dyDescent="0.25">
      <c r="E673" s="40" t="s">
        <v>985</v>
      </c>
      <c r="F673" s="40" t="s">
        <v>983</v>
      </c>
    </row>
    <row r="674" spans="5:6" x14ac:dyDescent="0.25">
      <c r="E674" s="40" t="s">
        <v>986</v>
      </c>
      <c r="F674" s="40" t="s">
        <v>986</v>
      </c>
    </row>
    <row r="675" spans="5:6" x14ac:dyDescent="0.25">
      <c r="E675" s="40" t="s">
        <v>988</v>
      </c>
      <c r="F675" s="40" t="s">
        <v>988</v>
      </c>
    </row>
    <row r="676" spans="5:6" x14ac:dyDescent="0.25">
      <c r="E676" s="40" t="s">
        <v>990</v>
      </c>
      <c r="F676" s="40" t="s">
        <v>990</v>
      </c>
    </row>
    <row r="677" spans="5:6" x14ac:dyDescent="0.25">
      <c r="E677" s="40" t="s">
        <v>992</v>
      </c>
      <c r="F677" s="40" t="s">
        <v>991</v>
      </c>
    </row>
    <row r="678" spans="5:6" x14ac:dyDescent="0.25">
      <c r="E678" s="40" t="s">
        <v>995</v>
      </c>
      <c r="F678" s="40" t="s">
        <v>993</v>
      </c>
    </row>
    <row r="679" spans="5:6" x14ac:dyDescent="0.25">
      <c r="E679" s="40" t="s">
        <v>998</v>
      </c>
      <c r="F679" s="40" t="s">
        <v>996</v>
      </c>
    </row>
    <row r="680" spans="5:6" x14ac:dyDescent="0.25">
      <c r="E680" s="40" t="s">
        <v>1001</v>
      </c>
      <c r="F680" s="40" t="s">
        <v>999</v>
      </c>
    </row>
    <row r="681" spans="5:6" x14ac:dyDescent="0.25">
      <c r="E681" s="40" t="s">
        <v>1004</v>
      </c>
      <c r="F681" s="40" t="s">
        <v>1002</v>
      </c>
    </row>
    <row r="682" spans="5:6" x14ac:dyDescent="0.25">
      <c r="E682" s="40" t="s">
        <v>1007</v>
      </c>
      <c r="F682" s="40" t="s">
        <v>1005</v>
      </c>
    </row>
    <row r="683" spans="5:6" x14ac:dyDescent="0.25">
      <c r="E683" s="40" t="s">
        <v>1008</v>
      </c>
      <c r="F683" s="40" t="s">
        <v>1008</v>
      </c>
    </row>
    <row r="684" spans="5:6" x14ac:dyDescent="0.25">
      <c r="E684" s="40" t="s">
        <v>1013</v>
      </c>
      <c r="F684" s="40" t="s">
        <v>1011</v>
      </c>
    </row>
    <row r="685" spans="5:6" x14ac:dyDescent="0.25">
      <c r="E685" s="40" t="s">
        <v>1016</v>
      </c>
      <c r="F685" s="40" t="s">
        <v>1014</v>
      </c>
    </row>
    <row r="686" spans="5:6" x14ac:dyDescent="0.25">
      <c r="E686" s="40" t="s">
        <v>672</v>
      </c>
      <c r="F686" s="40" t="s">
        <v>670</v>
      </c>
    </row>
    <row r="687" spans="5:6" x14ac:dyDescent="0.25">
      <c r="E687" s="40" t="s">
        <v>1018</v>
      </c>
      <c r="F687" s="40" t="s">
        <v>1018</v>
      </c>
    </row>
    <row r="688" spans="5:6" x14ac:dyDescent="0.25">
      <c r="E688" s="40" t="s">
        <v>1021</v>
      </c>
      <c r="F688" s="40" t="s">
        <v>1019</v>
      </c>
    </row>
    <row r="689" spans="5:6" x14ac:dyDescent="0.25">
      <c r="E689" s="40" t="s">
        <v>1023</v>
      </c>
      <c r="F689" s="40" t="s">
        <v>1023</v>
      </c>
    </row>
    <row r="690" spans="5:6" x14ac:dyDescent="0.25">
      <c r="E690" s="40" t="s">
        <v>1136</v>
      </c>
      <c r="F690" s="40" t="s">
        <v>1083</v>
      </c>
    </row>
    <row r="691" spans="5:6" x14ac:dyDescent="0.25">
      <c r="E691" s="40" t="s">
        <v>1137</v>
      </c>
      <c r="F691" s="40" t="s">
        <v>1086</v>
      </c>
    </row>
    <row r="692" spans="5:6" x14ac:dyDescent="0.25">
      <c r="E692" s="40" t="s">
        <v>683</v>
      </c>
      <c r="F692" s="40" t="s">
        <v>681</v>
      </c>
    </row>
    <row r="693" spans="5:6" x14ac:dyDescent="0.25">
      <c r="E693" s="40" t="s">
        <v>688</v>
      </c>
      <c r="F693" s="40" t="s">
        <v>686</v>
      </c>
    </row>
    <row r="694" spans="5:6" x14ac:dyDescent="0.25">
      <c r="E694" s="40" t="s">
        <v>1026</v>
      </c>
      <c r="F694" s="40" t="s">
        <v>1024</v>
      </c>
    </row>
    <row r="695" spans="5:6" x14ac:dyDescent="0.25">
      <c r="E695" s="40" t="s">
        <v>1030</v>
      </c>
      <c r="F695" s="40" t="s">
        <v>1028</v>
      </c>
    </row>
    <row r="696" spans="5:6" x14ac:dyDescent="0.25">
      <c r="E696" s="40" t="s">
        <v>1033</v>
      </c>
      <c r="F696" s="40" t="s">
        <v>1031</v>
      </c>
    </row>
    <row r="697" spans="5:6" x14ac:dyDescent="0.25">
      <c r="E697" s="40" t="s">
        <v>1036</v>
      </c>
      <c r="F697" s="40" t="s">
        <v>1034</v>
      </c>
    </row>
    <row r="698" spans="5:6" x14ac:dyDescent="0.25">
      <c r="E698" s="40" t="s">
        <v>1040</v>
      </c>
      <c r="F698" s="40" t="s">
        <v>1038</v>
      </c>
    </row>
    <row r="699" spans="5:6" x14ac:dyDescent="0.25">
      <c r="E699" s="40" t="s">
        <v>1041</v>
      </c>
      <c r="F699" s="40" t="s">
        <v>1041</v>
      </c>
    </row>
    <row r="700" spans="5:6" x14ac:dyDescent="0.25">
      <c r="E700" s="40" t="s">
        <v>1043</v>
      </c>
      <c r="F700" s="40" t="s">
        <v>1043</v>
      </c>
    </row>
    <row r="701" spans="5:6" x14ac:dyDescent="0.25">
      <c r="E701" s="40" t="s">
        <v>1044</v>
      </c>
      <c r="F701" s="40" t="s">
        <v>1044</v>
      </c>
    </row>
    <row r="702" spans="5:6" x14ac:dyDescent="0.25">
      <c r="E702" s="40" t="s">
        <v>1045</v>
      </c>
      <c r="F702" s="40" t="s">
        <v>1045</v>
      </c>
    </row>
    <row r="703" spans="5:6" x14ac:dyDescent="0.25">
      <c r="E703" s="40" t="s">
        <v>1048</v>
      </c>
      <c r="F703" s="40" t="s">
        <v>1046</v>
      </c>
    </row>
    <row r="704" spans="5:6" x14ac:dyDescent="0.25">
      <c r="E704" s="40" t="s">
        <v>1051</v>
      </c>
      <c r="F704" s="40" t="s">
        <v>1049</v>
      </c>
    </row>
    <row r="705" spans="5:6" x14ac:dyDescent="0.25">
      <c r="E705" s="40" t="s">
        <v>1054</v>
      </c>
      <c r="F705" s="40" t="s">
        <v>1052</v>
      </c>
    </row>
    <row r="706" spans="5:6" x14ac:dyDescent="0.25">
      <c r="E706" s="40" t="s">
        <v>1057</v>
      </c>
      <c r="F706" s="40" t="s">
        <v>1055</v>
      </c>
    </row>
    <row r="707" spans="5:6" x14ac:dyDescent="0.25">
      <c r="E707" s="40" t="s">
        <v>1138</v>
      </c>
      <c r="F707" s="40" t="s">
        <v>1089</v>
      </c>
    </row>
    <row r="708" spans="5:6" x14ac:dyDescent="0.25">
      <c r="E708" s="40" t="s">
        <v>1058</v>
      </c>
      <c r="F708" s="40" t="s">
        <v>1058</v>
      </c>
    </row>
    <row r="709" spans="5:6" x14ac:dyDescent="0.25">
      <c r="E709" s="40" t="s">
        <v>1059</v>
      </c>
      <c r="F709" s="40" t="s">
        <v>1059</v>
      </c>
    </row>
    <row r="710" spans="5:6" x14ac:dyDescent="0.25">
      <c r="E710" s="40" t="s">
        <v>1062</v>
      </c>
      <c r="F710" s="40" t="s">
        <v>1061</v>
      </c>
    </row>
    <row r="711" spans="5:6" x14ac:dyDescent="0.25">
      <c r="E711" s="40" t="s">
        <v>1065</v>
      </c>
      <c r="F711" s="40" t="s">
        <v>1063</v>
      </c>
    </row>
    <row r="712" spans="5:6" x14ac:dyDescent="0.25">
      <c r="E712" s="40" t="s">
        <v>1066</v>
      </c>
      <c r="F712" s="40" t="s">
        <v>694</v>
      </c>
    </row>
    <row r="713" spans="5:6" x14ac:dyDescent="0.25">
      <c r="E713" s="40" t="s">
        <v>1069</v>
      </c>
      <c r="F713" s="40" t="s">
        <v>1067</v>
      </c>
    </row>
    <row r="714" spans="5:6" x14ac:dyDescent="0.25">
      <c r="E714" s="40" t="s">
        <v>1139</v>
      </c>
      <c r="F714" s="40" t="s">
        <v>1090</v>
      </c>
    </row>
    <row r="715" spans="5:6" x14ac:dyDescent="0.25">
      <c r="E715" s="40" t="s">
        <v>1070</v>
      </c>
      <c r="F715" s="40" t="s">
        <v>1070</v>
      </c>
    </row>
    <row r="716" spans="5:6" x14ac:dyDescent="0.25">
      <c r="E716" s="40" t="s">
        <v>1073</v>
      </c>
      <c r="F716" s="40" t="s">
        <v>1071</v>
      </c>
    </row>
    <row r="717" spans="5:6" x14ac:dyDescent="0.25">
      <c r="E717" s="40" t="s">
        <v>1074</v>
      </c>
      <c r="F717" s="40" t="s">
        <v>1074</v>
      </c>
    </row>
    <row r="718" spans="5:6" x14ac:dyDescent="0.25">
      <c r="E718" s="40" t="s">
        <v>1075</v>
      </c>
      <c r="F718" s="40" t="s">
        <v>1075</v>
      </c>
    </row>
    <row r="719" spans="5:6" x14ac:dyDescent="0.25">
      <c r="E719" s="40" t="s">
        <v>1076</v>
      </c>
      <c r="F719" s="40" t="s">
        <v>1076</v>
      </c>
    </row>
    <row r="720" spans="5:6" x14ac:dyDescent="0.25">
      <c r="E720" s="40" t="s">
        <v>1140</v>
      </c>
      <c r="F720" s="40" t="s">
        <v>1091</v>
      </c>
    </row>
    <row r="721" spans="5:6" x14ac:dyDescent="0.25">
      <c r="E721" s="40" t="s">
        <v>1080</v>
      </c>
      <c r="F721" s="40" t="s">
        <v>1078</v>
      </c>
    </row>
    <row r="722" spans="5:6" x14ac:dyDescent="0.25">
      <c r="E722" s="40" t="s">
        <v>1081</v>
      </c>
      <c r="F722" s="40" t="s">
        <v>1081</v>
      </c>
    </row>
    <row r="723" spans="5:6" x14ac:dyDescent="0.25">
      <c r="E723" s="40" t="s">
        <v>1084</v>
      </c>
      <c r="F723" s="40" t="s">
        <v>1084</v>
      </c>
    </row>
    <row r="724" spans="5:6" x14ac:dyDescent="0.25">
      <c r="E724" s="40" t="s">
        <v>1088</v>
      </c>
      <c r="F724" s="40" t="s">
        <v>1088</v>
      </c>
    </row>
    <row r="725" spans="5:6" x14ac:dyDescent="0.25">
      <c r="E725" s="40" t="s">
        <v>1087</v>
      </c>
      <c r="F725" s="40" t="s">
        <v>1087</v>
      </c>
    </row>
    <row r="726" spans="5:6" x14ac:dyDescent="0.25">
      <c r="E726" s="40" t="s">
        <v>1141</v>
      </c>
      <c r="F726" s="40" t="s">
        <v>441</v>
      </c>
    </row>
    <row r="727" spans="5:6" x14ac:dyDescent="0.25">
      <c r="E727" s="40" t="s">
        <v>1142</v>
      </c>
      <c r="F727" s="40" t="s">
        <v>454</v>
      </c>
    </row>
    <row r="728" spans="5:6" x14ac:dyDescent="0.25">
      <c r="E728" s="40" t="s">
        <v>1143</v>
      </c>
      <c r="F728" s="40" t="s">
        <v>464</v>
      </c>
    </row>
    <row r="729" spans="5:6" x14ac:dyDescent="0.25">
      <c r="E729" s="40" t="s">
        <v>1144</v>
      </c>
      <c r="F729" s="40" t="s">
        <v>465</v>
      </c>
    </row>
    <row r="730" spans="5:6" x14ac:dyDescent="0.25">
      <c r="E730" s="40" t="s">
        <v>1145</v>
      </c>
      <c r="F730" s="40" t="s">
        <v>475</v>
      </c>
    </row>
    <row r="731" spans="5:6" x14ac:dyDescent="0.25">
      <c r="E731" s="40" t="s">
        <v>1146</v>
      </c>
      <c r="F731" s="40" t="s">
        <v>493</v>
      </c>
    </row>
    <row r="732" spans="5:6" x14ac:dyDescent="0.25">
      <c r="E732" s="40" t="s">
        <v>1147</v>
      </c>
      <c r="F732" s="40" t="s">
        <v>484</v>
      </c>
    </row>
    <row r="733" spans="5:6" x14ac:dyDescent="0.25">
      <c r="E733" s="40" t="s">
        <v>1148</v>
      </c>
      <c r="F733" s="40" t="s">
        <v>494</v>
      </c>
    </row>
    <row r="734" spans="5:6" x14ac:dyDescent="0.25">
      <c r="E734" s="40" t="s">
        <v>1149</v>
      </c>
      <c r="F734" s="40" t="s">
        <v>525</v>
      </c>
    </row>
    <row r="735" spans="5:6" x14ac:dyDescent="0.25">
      <c r="E735" s="40" t="s">
        <v>1150</v>
      </c>
      <c r="F735" s="40" t="s">
        <v>500</v>
      </c>
    </row>
    <row r="736" spans="5:6" x14ac:dyDescent="0.25">
      <c r="E736" s="40" t="s">
        <v>1151</v>
      </c>
      <c r="F736" s="40" t="s">
        <v>514</v>
      </c>
    </row>
    <row r="737" spans="5:6" x14ac:dyDescent="0.25">
      <c r="E737" s="40" t="s">
        <v>1152</v>
      </c>
      <c r="F737" s="40" t="s">
        <v>526</v>
      </c>
    </row>
    <row r="738" spans="5:6" x14ac:dyDescent="0.25">
      <c r="E738" s="40" t="s">
        <v>1153</v>
      </c>
      <c r="F738" s="40" t="s">
        <v>537</v>
      </c>
    </row>
    <row r="739" spans="5:6" x14ac:dyDescent="0.25">
      <c r="E739" s="40" t="s">
        <v>1154</v>
      </c>
      <c r="F739" s="40" t="s">
        <v>480</v>
      </c>
    </row>
    <row r="740" spans="5:6" x14ac:dyDescent="0.25">
      <c r="E740" s="40" t="s">
        <v>1155</v>
      </c>
      <c r="F740" s="40" t="s">
        <v>550</v>
      </c>
    </row>
    <row r="741" spans="5:6" x14ac:dyDescent="0.25">
      <c r="E741" s="40" t="s">
        <v>1156</v>
      </c>
      <c r="F741" s="40" t="s">
        <v>558</v>
      </c>
    </row>
    <row r="742" spans="5:6" x14ac:dyDescent="0.25">
      <c r="E742" s="40" t="s">
        <v>1157</v>
      </c>
      <c r="F742" s="40" t="s">
        <v>566</v>
      </c>
    </row>
    <row r="743" spans="5:6" x14ac:dyDescent="0.25">
      <c r="E743" s="40" t="s">
        <v>1158</v>
      </c>
      <c r="F743" s="40" t="s">
        <v>571</v>
      </c>
    </row>
    <row r="744" spans="5:6" x14ac:dyDescent="0.25">
      <c r="E744" s="40" t="s">
        <v>1159</v>
      </c>
      <c r="F744" s="40" t="s">
        <v>581</v>
      </c>
    </row>
    <row r="745" spans="5:6" x14ac:dyDescent="0.25">
      <c r="E745" s="40" t="s">
        <v>1160</v>
      </c>
      <c r="F745" s="40" t="s">
        <v>585</v>
      </c>
    </row>
    <row r="746" spans="5:6" x14ac:dyDescent="0.25">
      <c r="E746" s="40" t="s">
        <v>1161</v>
      </c>
      <c r="F746" s="40" t="s">
        <v>591</v>
      </c>
    </row>
    <row r="747" spans="5:6" x14ac:dyDescent="0.25">
      <c r="E747" s="40" t="s">
        <v>1162</v>
      </c>
      <c r="F747" s="40" t="s">
        <v>488</v>
      </c>
    </row>
    <row r="748" spans="5:6" x14ac:dyDescent="0.25">
      <c r="E748" s="40" t="s">
        <v>1163</v>
      </c>
      <c r="F748" s="40" t="s">
        <v>602</v>
      </c>
    </row>
    <row r="749" spans="5:6" x14ac:dyDescent="0.25">
      <c r="E749" s="40" t="s">
        <v>1164</v>
      </c>
      <c r="F749" s="40" t="s">
        <v>607</v>
      </c>
    </row>
    <row r="750" spans="5:6" x14ac:dyDescent="0.25">
      <c r="E750" s="40" t="s">
        <v>1165</v>
      </c>
      <c r="F750" s="40" t="s">
        <v>630</v>
      </c>
    </row>
    <row r="751" spans="5:6" x14ac:dyDescent="0.25">
      <c r="E751" s="40" t="s">
        <v>1166</v>
      </c>
      <c r="F751" s="40" t="s">
        <v>612</v>
      </c>
    </row>
    <row r="752" spans="5:6" x14ac:dyDescent="0.25">
      <c r="E752" s="40" t="s">
        <v>1167</v>
      </c>
      <c r="F752" s="40" t="s">
        <v>618</v>
      </c>
    </row>
    <row r="753" spans="5:6" x14ac:dyDescent="0.25">
      <c r="E753" s="40" t="s">
        <v>1168</v>
      </c>
      <c r="F753" s="40" t="s">
        <v>642</v>
      </c>
    </row>
    <row r="754" spans="5:6" x14ac:dyDescent="0.25">
      <c r="E754" s="40" t="s">
        <v>1169</v>
      </c>
      <c r="F754" s="40" t="s">
        <v>624</v>
      </c>
    </row>
    <row r="755" spans="5:6" x14ac:dyDescent="0.25">
      <c r="E755" s="40" t="s">
        <v>1170</v>
      </c>
      <c r="F755" s="40" t="s">
        <v>631</v>
      </c>
    </row>
    <row r="756" spans="5:6" x14ac:dyDescent="0.25">
      <c r="E756" s="40" t="s">
        <v>1171</v>
      </c>
      <c r="F756" s="40" t="s">
        <v>509</v>
      </c>
    </row>
    <row r="757" spans="5:6" x14ac:dyDescent="0.25">
      <c r="E757" s="40" t="s">
        <v>1172</v>
      </c>
      <c r="F757" s="40" t="s">
        <v>659</v>
      </c>
    </row>
    <row r="758" spans="5:6" x14ac:dyDescent="0.25">
      <c r="E758" s="40" t="s">
        <v>1173</v>
      </c>
      <c r="F758" s="40" t="s">
        <v>638</v>
      </c>
    </row>
    <row r="759" spans="5:6" x14ac:dyDescent="0.25">
      <c r="E759" s="40" t="s">
        <v>1174</v>
      </c>
      <c r="F759" s="40" t="s">
        <v>643</v>
      </c>
    </row>
    <row r="760" spans="5:6" x14ac:dyDescent="0.25">
      <c r="E760" s="40" t="s">
        <v>1175</v>
      </c>
      <c r="F760" s="40" t="s">
        <v>648</v>
      </c>
    </row>
    <row r="761" spans="5:6" x14ac:dyDescent="0.25">
      <c r="E761" s="40" t="s">
        <v>1176</v>
      </c>
      <c r="F761" s="40" t="s">
        <v>652</v>
      </c>
    </row>
    <row r="762" spans="5:6" x14ac:dyDescent="0.25">
      <c r="E762" s="40" t="s">
        <v>1177</v>
      </c>
      <c r="F762" s="40" t="s">
        <v>660</v>
      </c>
    </row>
    <row r="763" spans="5:6" x14ac:dyDescent="0.25">
      <c r="E763" s="40" t="s">
        <v>1178</v>
      </c>
      <c r="F763" s="40" t="s">
        <v>666</v>
      </c>
    </row>
    <row r="764" spans="5:6" x14ac:dyDescent="0.25">
      <c r="E764" s="40" t="s">
        <v>1179</v>
      </c>
      <c r="F764" s="40" t="s">
        <v>522</v>
      </c>
    </row>
    <row r="765" spans="5:6" x14ac:dyDescent="0.25">
      <c r="E765" s="40" t="s">
        <v>1180</v>
      </c>
      <c r="F765" s="40" t="s">
        <v>697</v>
      </c>
    </row>
    <row r="766" spans="5:6" x14ac:dyDescent="0.25">
      <c r="E766" s="40" t="s">
        <v>1181</v>
      </c>
      <c r="F766" s="40" t="s">
        <v>704</v>
      </c>
    </row>
    <row r="767" spans="5:6" x14ac:dyDescent="0.25">
      <c r="E767" s="40" t="s">
        <v>1182</v>
      </c>
      <c r="F767" s="40" t="s">
        <v>673</v>
      </c>
    </row>
    <row r="768" spans="5:6" x14ac:dyDescent="0.25">
      <c r="E768" s="40" t="s">
        <v>1183</v>
      </c>
      <c r="F768" s="40" t="s">
        <v>679</v>
      </c>
    </row>
    <row r="769" spans="5:6" x14ac:dyDescent="0.25">
      <c r="E769" s="40" t="s">
        <v>1184</v>
      </c>
      <c r="F769" s="40" t="s">
        <v>684</v>
      </c>
    </row>
    <row r="770" spans="5:6" x14ac:dyDescent="0.25">
      <c r="E770" s="40" t="s">
        <v>1185</v>
      </c>
      <c r="F770" s="40" t="s">
        <v>534</v>
      </c>
    </row>
    <row r="771" spans="5:6" x14ac:dyDescent="0.25">
      <c r="E771" s="40" t="s">
        <v>1186</v>
      </c>
      <c r="F771" s="40" t="s">
        <v>692</v>
      </c>
    </row>
    <row r="772" spans="5:6" x14ac:dyDescent="0.25">
      <c r="E772" s="40" t="s">
        <v>1187</v>
      </c>
      <c r="F772" s="40" t="s">
        <v>698</v>
      </c>
    </row>
    <row r="773" spans="5:6" x14ac:dyDescent="0.25">
      <c r="E773" s="40" t="s">
        <v>1188</v>
      </c>
      <c r="F773" s="40" t="s">
        <v>705</v>
      </c>
    </row>
    <row r="774" spans="5:6" x14ac:dyDescent="0.25">
      <c r="E774" s="40" t="s">
        <v>1189</v>
      </c>
      <c r="F774" s="40" t="s">
        <v>709</v>
      </c>
    </row>
    <row r="775" spans="5:6" x14ac:dyDescent="0.25">
      <c r="E775" s="40" t="s">
        <v>1190</v>
      </c>
      <c r="F775" s="40" t="s">
        <v>715</v>
      </c>
    </row>
    <row r="776" spans="5:6" x14ac:dyDescent="0.25">
      <c r="E776" s="40" t="s">
        <v>1191</v>
      </c>
      <c r="F776" s="40" t="s">
        <v>721</v>
      </c>
    </row>
    <row r="777" spans="5:6" x14ac:dyDescent="0.25">
      <c r="E777" s="40" t="s">
        <v>1192</v>
      </c>
      <c r="F777" s="40" t="s">
        <v>725</v>
      </c>
    </row>
    <row r="778" spans="5:6" x14ac:dyDescent="0.25">
      <c r="E778" s="40" t="s">
        <v>1193</v>
      </c>
      <c r="F778" s="40" t="s">
        <v>729</v>
      </c>
    </row>
    <row r="779" spans="5:6" x14ac:dyDescent="0.25">
      <c r="E779" s="40" t="s">
        <v>1194</v>
      </c>
      <c r="F779" s="40" t="s">
        <v>735</v>
      </c>
    </row>
    <row r="780" spans="5:6" x14ac:dyDescent="0.25">
      <c r="E780" s="40" t="s">
        <v>1195</v>
      </c>
      <c r="F780" s="40" t="s">
        <v>739</v>
      </c>
    </row>
    <row r="781" spans="5:6" x14ac:dyDescent="0.25">
      <c r="E781" s="40" t="s">
        <v>1196</v>
      </c>
      <c r="F781" s="40" t="s">
        <v>744</v>
      </c>
    </row>
    <row r="782" spans="5:6" x14ac:dyDescent="0.25">
      <c r="E782" s="40" t="s">
        <v>1197</v>
      </c>
      <c r="F782" s="40" t="s">
        <v>747</v>
      </c>
    </row>
    <row r="783" spans="5:6" x14ac:dyDescent="0.25">
      <c r="E783" s="40" t="s">
        <v>1198</v>
      </c>
      <c r="F783" s="40" t="s">
        <v>547</v>
      </c>
    </row>
    <row r="784" spans="5:6" x14ac:dyDescent="0.25">
      <c r="E784" s="40" t="s">
        <v>1199</v>
      </c>
      <c r="F784" s="40" t="s">
        <v>750</v>
      </c>
    </row>
    <row r="785" spans="5:6" x14ac:dyDescent="0.25">
      <c r="E785" s="40" t="s">
        <v>1200</v>
      </c>
      <c r="F785" s="40" t="s">
        <v>751</v>
      </c>
    </row>
    <row r="786" spans="5:6" x14ac:dyDescent="0.25">
      <c r="E786" s="40" t="s">
        <v>1201</v>
      </c>
      <c r="F786" s="40" t="s">
        <v>753</v>
      </c>
    </row>
    <row r="787" spans="5:6" x14ac:dyDescent="0.25">
      <c r="E787" s="40" t="s">
        <v>1202</v>
      </c>
      <c r="F787" s="40" t="s">
        <v>756</v>
      </c>
    </row>
    <row r="788" spans="5:6" x14ac:dyDescent="0.25">
      <c r="E788" s="40" t="s">
        <v>1203</v>
      </c>
      <c r="F788" s="40" t="s">
        <v>758</v>
      </c>
    </row>
    <row r="789" spans="5:6" x14ac:dyDescent="0.25">
      <c r="E789" s="40" t="s">
        <v>1204</v>
      </c>
      <c r="F789" s="40" t="s">
        <v>761</v>
      </c>
    </row>
    <row r="790" spans="5:6" x14ac:dyDescent="0.25">
      <c r="E790" s="40" t="s">
        <v>1205</v>
      </c>
      <c r="F790" s="40" t="s">
        <v>763</v>
      </c>
    </row>
    <row r="791" spans="5:6" x14ac:dyDescent="0.25">
      <c r="E791" s="40" t="s">
        <v>1206</v>
      </c>
      <c r="F791" s="40" t="s">
        <v>766</v>
      </c>
    </row>
    <row r="792" spans="5:6" x14ac:dyDescent="0.25">
      <c r="E792" s="40" t="s">
        <v>1207</v>
      </c>
      <c r="F792" s="40" t="s">
        <v>768</v>
      </c>
    </row>
    <row r="793" spans="5:6" x14ac:dyDescent="0.25">
      <c r="E793" s="40" t="s">
        <v>1208</v>
      </c>
      <c r="F793" s="40" t="s">
        <v>771</v>
      </c>
    </row>
    <row r="794" spans="5:6" x14ac:dyDescent="0.25">
      <c r="E794" s="40" t="s">
        <v>1209</v>
      </c>
      <c r="F794" s="40" t="s">
        <v>774</v>
      </c>
    </row>
    <row r="795" spans="5:6" x14ac:dyDescent="0.25">
      <c r="E795" s="40" t="s">
        <v>1210</v>
      </c>
      <c r="F795" s="40" t="s">
        <v>785</v>
      </c>
    </row>
    <row r="796" spans="5:6" x14ac:dyDescent="0.25">
      <c r="E796" s="40" t="s">
        <v>1211</v>
      </c>
      <c r="F796" s="40" t="s">
        <v>777</v>
      </c>
    </row>
    <row r="797" spans="5:6" x14ac:dyDescent="0.25">
      <c r="E797" s="40" t="s">
        <v>1212</v>
      </c>
      <c r="F797" s="40" t="s">
        <v>568</v>
      </c>
    </row>
    <row r="798" spans="5:6" x14ac:dyDescent="0.25">
      <c r="E798" s="40" t="s">
        <v>1213</v>
      </c>
      <c r="F798" s="40" t="s">
        <v>582</v>
      </c>
    </row>
    <row r="799" spans="5:6" x14ac:dyDescent="0.25">
      <c r="E799" s="40" t="s">
        <v>1214</v>
      </c>
      <c r="F799" s="40" t="s">
        <v>793</v>
      </c>
    </row>
    <row r="800" spans="5:6" x14ac:dyDescent="0.25">
      <c r="E800" s="40" t="s">
        <v>1215</v>
      </c>
      <c r="F800" s="40" t="s">
        <v>797</v>
      </c>
    </row>
    <row r="801" spans="5:6" x14ac:dyDescent="0.25">
      <c r="E801" s="40" t="s">
        <v>1216</v>
      </c>
      <c r="F801" s="40" t="s">
        <v>779</v>
      </c>
    </row>
    <row r="802" spans="5:6" x14ac:dyDescent="0.25">
      <c r="E802" s="40" t="s">
        <v>1217</v>
      </c>
      <c r="F802" s="40" t="s">
        <v>781</v>
      </c>
    </row>
    <row r="803" spans="5:6" x14ac:dyDescent="0.25">
      <c r="E803" s="40" t="s">
        <v>1218</v>
      </c>
      <c r="F803" s="40" t="s">
        <v>783</v>
      </c>
    </row>
    <row r="804" spans="5:6" x14ac:dyDescent="0.25">
      <c r="E804" s="40" t="s">
        <v>1219</v>
      </c>
      <c r="F804" s="40" t="s">
        <v>587</v>
      </c>
    </row>
    <row r="805" spans="5:6" x14ac:dyDescent="0.25">
      <c r="E805" s="40" t="s">
        <v>1220</v>
      </c>
      <c r="F805" s="40" t="s">
        <v>786</v>
      </c>
    </row>
    <row r="806" spans="5:6" x14ac:dyDescent="0.25">
      <c r="E806" s="40" t="s">
        <v>1221</v>
      </c>
      <c r="F806" s="40" t="s">
        <v>811</v>
      </c>
    </row>
    <row r="807" spans="5:6" x14ac:dyDescent="0.25">
      <c r="E807" s="40" t="s">
        <v>1222</v>
      </c>
      <c r="F807" s="40" t="s">
        <v>787</v>
      </c>
    </row>
    <row r="808" spans="5:6" x14ac:dyDescent="0.25">
      <c r="E808" s="40" t="s">
        <v>1223</v>
      </c>
      <c r="F808" s="40" t="s">
        <v>790</v>
      </c>
    </row>
    <row r="809" spans="5:6" x14ac:dyDescent="0.25">
      <c r="E809" s="40" t="s">
        <v>1224</v>
      </c>
      <c r="F809" s="40" t="s">
        <v>794</v>
      </c>
    </row>
    <row r="810" spans="5:6" x14ac:dyDescent="0.25">
      <c r="E810" s="40" t="s">
        <v>1225</v>
      </c>
      <c r="F810" s="40" t="s">
        <v>821</v>
      </c>
    </row>
    <row r="811" spans="5:6" x14ac:dyDescent="0.25">
      <c r="E811" s="40" t="s">
        <v>1226</v>
      </c>
      <c r="F811" s="40" t="s">
        <v>824</v>
      </c>
    </row>
    <row r="812" spans="5:6" x14ac:dyDescent="0.25">
      <c r="E812" s="40" t="s">
        <v>1227</v>
      </c>
      <c r="F812" s="40" t="s">
        <v>798</v>
      </c>
    </row>
    <row r="813" spans="5:6" x14ac:dyDescent="0.25">
      <c r="E813" s="40" t="s">
        <v>1228</v>
      </c>
      <c r="F813" s="40" t="s">
        <v>830</v>
      </c>
    </row>
    <row r="814" spans="5:6" x14ac:dyDescent="0.25">
      <c r="E814" s="40" t="s">
        <v>1229</v>
      </c>
      <c r="F814" s="40" t="s">
        <v>799</v>
      </c>
    </row>
    <row r="815" spans="5:6" x14ac:dyDescent="0.25">
      <c r="E815" s="40" t="s">
        <v>1230</v>
      </c>
      <c r="F815" s="40" t="s">
        <v>801</v>
      </c>
    </row>
    <row r="816" spans="5:6" x14ac:dyDescent="0.25">
      <c r="E816" s="40" t="s">
        <v>1231</v>
      </c>
      <c r="F816" s="40" t="s">
        <v>804</v>
      </c>
    </row>
    <row r="817" spans="5:6" x14ac:dyDescent="0.25">
      <c r="E817" s="40" t="s">
        <v>1232</v>
      </c>
      <c r="F817" s="40" t="s">
        <v>805</v>
      </c>
    </row>
    <row r="818" spans="5:6" x14ac:dyDescent="0.25">
      <c r="E818" s="40" t="s">
        <v>1233</v>
      </c>
      <c r="F818" s="40" t="s">
        <v>808</v>
      </c>
    </row>
    <row r="819" spans="5:6" x14ac:dyDescent="0.25">
      <c r="E819" s="40" t="s">
        <v>1234</v>
      </c>
      <c r="F819" s="40" t="s">
        <v>812</v>
      </c>
    </row>
    <row r="820" spans="5:6" x14ac:dyDescent="0.25">
      <c r="E820" s="40" t="s">
        <v>1235</v>
      </c>
      <c r="F820" s="40" t="s">
        <v>840</v>
      </c>
    </row>
    <row r="821" spans="5:6" x14ac:dyDescent="0.25">
      <c r="E821" s="40" t="s">
        <v>1236</v>
      </c>
      <c r="F821" s="40" t="s">
        <v>813</v>
      </c>
    </row>
    <row r="822" spans="5:6" x14ac:dyDescent="0.25">
      <c r="E822" s="40" t="s">
        <v>1237</v>
      </c>
      <c r="F822" s="40" t="s">
        <v>816</v>
      </c>
    </row>
    <row r="823" spans="5:6" x14ac:dyDescent="0.25">
      <c r="E823" s="40" t="s">
        <v>1238</v>
      </c>
      <c r="F823" s="40" t="s">
        <v>819</v>
      </c>
    </row>
    <row r="824" spans="5:6" x14ac:dyDescent="0.25">
      <c r="E824" s="40" t="s">
        <v>1239</v>
      </c>
      <c r="F824" s="40" t="s">
        <v>822</v>
      </c>
    </row>
    <row r="825" spans="5:6" x14ac:dyDescent="0.25">
      <c r="E825" s="40" t="s">
        <v>1240</v>
      </c>
      <c r="F825" s="40" t="s">
        <v>825</v>
      </c>
    </row>
    <row r="826" spans="5:6" x14ac:dyDescent="0.25">
      <c r="E826" s="40" t="s">
        <v>1241</v>
      </c>
      <c r="F826" s="40" t="s">
        <v>828</v>
      </c>
    </row>
    <row r="827" spans="5:6" x14ac:dyDescent="0.25">
      <c r="E827" s="40" t="s">
        <v>1242</v>
      </c>
      <c r="F827" s="40" t="s">
        <v>615</v>
      </c>
    </row>
    <row r="828" spans="5:6" x14ac:dyDescent="0.25">
      <c r="E828" s="40" t="s">
        <v>1243</v>
      </c>
      <c r="F828" s="40" t="s">
        <v>858</v>
      </c>
    </row>
    <row r="829" spans="5:6" x14ac:dyDescent="0.25">
      <c r="E829" s="40" t="s">
        <v>1244</v>
      </c>
      <c r="F829" s="40" t="s">
        <v>831</v>
      </c>
    </row>
    <row r="830" spans="5:6" x14ac:dyDescent="0.25">
      <c r="E830" s="40" t="s">
        <v>1245</v>
      </c>
      <c r="F830" s="40" t="s">
        <v>621</v>
      </c>
    </row>
    <row r="831" spans="5:6" x14ac:dyDescent="0.25">
      <c r="E831" s="40" t="s">
        <v>1246</v>
      </c>
      <c r="F831" s="40" t="s">
        <v>833</v>
      </c>
    </row>
    <row r="832" spans="5:6" x14ac:dyDescent="0.25">
      <c r="E832" s="40" t="s">
        <v>1247</v>
      </c>
      <c r="F832" s="40" t="s">
        <v>627</v>
      </c>
    </row>
    <row r="833" spans="5:6" x14ac:dyDescent="0.25">
      <c r="E833" s="40" t="s">
        <v>1248</v>
      </c>
      <c r="F833" s="40" t="s">
        <v>870</v>
      </c>
    </row>
    <row r="834" spans="5:6" x14ac:dyDescent="0.25">
      <c r="E834" s="40" t="s">
        <v>1249</v>
      </c>
      <c r="F834" s="40" t="s">
        <v>835</v>
      </c>
    </row>
    <row r="835" spans="5:6" x14ac:dyDescent="0.25">
      <c r="E835" s="40" t="s">
        <v>1250</v>
      </c>
      <c r="F835" s="40" t="s">
        <v>838</v>
      </c>
    </row>
    <row r="836" spans="5:6" x14ac:dyDescent="0.25">
      <c r="E836" s="40" t="s">
        <v>1251</v>
      </c>
      <c r="F836" s="40" t="s">
        <v>841</v>
      </c>
    </row>
    <row r="837" spans="5:6" x14ac:dyDescent="0.25">
      <c r="E837" s="40" t="s">
        <v>1252</v>
      </c>
      <c r="F837" s="40" t="s">
        <v>842</v>
      </c>
    </row>
    <row r="838" spans="5:6" x14ac:dyDescent="0.25">
      <c r="E838" s="40" t="s">
        <v>1253</v>
      </c>
      <c r="F838" s="40" t="s">
        <v>843</v>
      </c>
    </row>
    <row r="839" spans="5:6" x14ac:dyDescent="0.25">
      <c r="E839" s="40" t="s">
        <v>1254</v>
      </c>
      <c r="F839" s="40" t="s">
        <v>846</v>
      </c>
    </row>
    <row r="840" spans="5:6" x14ac:dyDescent="0.25">
      <c r="E840" s="40" t="s">
        <v>1255</v>
      </c>
      <c r="F840" s="40" t="s">
        <v>849</v>
      </c>
    </row>
    <row r="841" spans="5:6" x14ac:dyDescent="0.25">
      <c r="E841" s="40" t="s">
        <v>1256</v>
      </c>
      <c r="F841" s="40" t="s">
        <v>850</v>
      </c>
    </row>
    <row r="842" spans="5:6" x14ac:dyDescent="0.25">
      <c r="E842" s="40" t="s">
        <v>1257</v>
      </c>
      <c r="F842" s="40" t="s">
        <v>852</v>
      </c>
    </row>
    <row r="843" spans="5:6" x14ac:dyDescent="0.25">
      <c r="E843" s="40" t="s">
        <v>1258</v>
      </c>
      <c r="F843" s="40" t="s">
        <v>855</v>
      </c>
    </row>
    <row r="844" spans="5:6" x14ac:dyDescent="0.25">
      <c r="E844" s="40" t="s">
        <v>1259</v>
      </c>
      <c r="F844" s="40" t="s">
        <v>859</v>
      </c>
    </row>
    <row r="845" spans="5:6" x14ac:dyDescent="0.25">
      <c r="E845" s="40" t="s">
        <v>1260</v>
      </c>
      <c r="F845" s="40" t="s">
        <v>862</v>
      </c>
    </row>
    <row r="846" spans="5:6" x14ac:dyDescent="0.25">
      <c r="E846" s="40" t="s">
        <v>1261</v>
      </c>
      <c r="F846" s="40" t="s">
        <v>865</v>
      </c>
    </row>
    <row r="847" spans="5:6" x14ac:dyDescent="0.25">
      <c r="E847" s="40" t="s">
        <v>1262</v>
      </c>
      <c r="F847" s="40" t="s">
        <v>866</v>
      </c>
    </row>
    <row r="848" spans="5:6" x14ac:dyDescent="0.25">
      <c r="E848" s="40" t="s">
        <v>1263</v>
      </c>
      <c r="F848" s="40" t="s">
        <v>867</v>
      </c>
    </row>
    <row r="849" spans="5:6" x14ac:dyDescent="0.25">
      <c r="E849" s="40" t="s">
        <v>1264</v>
      </c>
      <c r="F849" s="40" t="s">
        <v>871</v>
      </c>
    </row>
    <row r="850" spans="5:6" x14ac:dyDescent="0.25">
      <c r="E850" s="40" t="s">
        <v>1265</v>
      </c>
      <c r="F850" s="40" t="s">
        <v>872</v>
      </c>
    </row>
    <row r="851" spans="5:6" x14ac:dyDescent="0.25">
      <c r="E851" s="40" t="s">
        <v>1266</v>
      </c>
      <c r="F851" s="40" t="s">
        <v>640</v>
      </c>
    </row>
    <row r="852" spans="5:6" x14ac:dyDescent="0.25">
      <c r="E852" s="40" t="s">
        <v>1267</v>
      </c>
      <c r="F852" s="40" t="s">
        <v>910</v>
      </c>
    </row>
    <row r="853" spans="5:6" x14ac:dyDescent="0.25">
      <c r="E853" s="40" t="s">
        <v>1268</v>
      </c>
      <c r="F853" s="40" t="s">
        <v>912</v>
      </c>
    </row>
    <row r="854" spans="5:6" x14ac:dyDescent="0.25">
      <c r="E854" s="40" t="s">
        <v>1269</v>
      </c>
      <c r="F854" s="40" t="s">
        <v>875</v>
      </c>
    </row>
    <row r="855" spans="5:6" x14ac:dyDescent="0.25">
      <c r="E855" s="40" t="s">
        <v>1270</v>
      </c>
      <c r="F855" s="40" t="s">
        <v>876</v>
      </c>
    </row>
    <row r="856" spans="5:6" x14ac:dyDescent="0.25">
      <c r="E856" s="40" t="s">
        <v>1271</v>
      </c>
      <c r="F856" s="40" t="s">
        <v>877</v>
      </c>
    </row>
    <row r="857" spans="5:6" x14ac:dyDescent="0.25">
      <c r="E857" s="40" t="s">
        <v>1272</v>
      </c>
      <c r="F857" s="40" t="s">
        <v>880</v>
      </c>
    </row>
    <row r="858" spans="5:6" x14ac:dyDescent="0.25">
      <c r="E858" s="40" t="s">
        <v>1273</v>
      </c>
      <c r="F858" s="40" t="s">
        <v>882</v>
      </c>
    </row>
    <row r="859" spans="5:6" x14ac:dyDescent="0.25">
      <c r="E859" s="40" t="s">
        <v>1274</v>
      </c>
      <c r="F859" s="40" t="s">
        <v>884</v>
      </c>
    </row>
    <row r="860" spans="5:6" x14ac:dyDescent="0.25">
      <c r="E860" s="40" t="s">
        <v>1275</v>
      </c>
      <c r="F860" s="40" t="s">
        <v>886</v>
      </c>
    </row>
    <row r="861" spans="5:6" x14ac:dyDescent="0.25">
      <c r="E861" s="40" t="s">
        <v>1276</v>
      </c>
      <c r="F861" s="40" t="s">
        <v>927</v>
      </c>
    </row>
    <row r="862" spans="5:6" x14ac:dyDescent="0.25">
      <c r="E862" s="40" t="s">
        <v>1277</v>
      </c>
      <c r="F862" s="40" t="s">
        <v>889</v>
      </c>
    </row>
    <row r="863" spans="5:6" x14ac:dyDescent="0.25">
      <c r="E863" s="40" t="s">
        <v>1278</v>
      </c>
      <c r="F863" s="40" t="s">
        <v>891</v>
      </c>
    </row>
    <row r="864" spans="5:6" x14ac:dyDescent="0.25">
      <c r="E864" s="40" t="s">
        <v>1279</v>
      </c>
      <c r="F864" s="40" t="s">
        <v>933</v>
      </c>
    </row>
    <row r="865" spans="5:6" x14ac:dyDescent="0.25">
      <c r="E865" s="40" t="s">
        <v>1280</v>
      </c>
      <c r="F865" s="40" t="s">
        <v>894</v>
      </c>
    </row>
    <row r="866" spans="5:6" x14ac:dyDescent="0.25">
      <c r="E866" s="40" t="s">
        <v>1281</v>
      </c>
      <c r="F866" s="40" t="s">
        <v>897</v>
      </c>
    </row>
    <row r="867" spans="5:6" x14ac:dyDescent="0.25">
      <c r="E867" s="40" t="s">
        <v>1282</v>
      </c>
      <c r="F867" s="40" t="s">
        <v>900</v>
      </c>
    </row>
    <row r="868" spans="5:6" x14ac:dyDescent="0.25">
      <c r="E868" s="40" t="s">
        <v>1283</v>
      </c>
      <c r="F868" s="40" t="s">
        <v>653</v>
      </c>
    </row>
    <row r="869" spans="5:6" x14ac:dyDescent="0.25">
      <c r="E869" s="40" t="s">
        <v>1284</v>
      </c>
      <c r="F869" s="40" t="s">
        <v>903</v>
      </c>
    </row>
    <row r="870" spans="5:6" x14ac:dyDescent="0.25">
      <c r="E870" s="40" t="s">
        <v>1285</v>
      </c>
      <c r="F870" s="40" t="s">
        <v>905</v>
      </c>
    </row>
    <row r="871" spans="5:6" x14ac:dyDescent="0.25">
      <c r="E871" s="40" t="s">
        <v>1286</v>
      </c>
      <c r="F871" s="40" t="s">
        <v>947</v>
      </c>
    </row>
    <row r="872" spans="5:6" x14ac:dyDescent="0.25">
      <c r="E872" s="40" t="s">
        <v>1287</v>
      </c>
      <c r="F872" s="40" t="s">
        <v>907</v>
      </c>
    </row>
    <row r="873" spans="5:6" x14ac:dyDescent="0.25">
      <c r="E873" s="40" t="s">
        <v>1288</v>
      </c>
      <c r="F873" s="40" t="s">
        <v>911</v>
      </c>
    </row>
    <row r="874" spans="5:6" x14ac:dyDescent="0.25">
      <c r="E874" s="40" t="s">
        <v>1289</v>
      </c>
      <c r="F874" s="40" t="s">
        <v>913</v>
      </c>
    </row>
    <row r="875" spans="5:6" x14ac:dyDescent="0.25">
      <c r="E875" s="40" t="s">
        <v>1290</v>
      </c>
      <c r="F875" s="40" t="s">
        <v>915</v>
      </c>
    </row>
    <row r="876" spans="5:6" x14ac:dyDescent="0.25">
      <c r="E876" s="40" t="s">
        <v>1291</v>
      </c>
      <c r="F876" s="40" t="s">
        <v>917</v>
      </c>
    </row>
    <row r="877" spans="5:6" x14ac:dyDescent="0.25">
      <c r="E877" s="40" t="s">
        <v>1292</v>
      </c>
      <c r="F877" s="40" t="s">
        <v>918</v>
      </c>
    </row>
    <row r="878" spans="5:6" x14ac:dyDescent="0.25">
      <c r="E878" s="40" t="s">
        <v>1293</v>
      </c>
      <c r="F878" s="40" t="s">
        <v>656</v>
      </c>
    </row>
    <row r="879" spans="5:6" x14ac:dyDescent="0.25">
      <c r="E879" s="40" t="s">
        <v>1294</v>
      </c>
      <c r="F879" s="40" t="s">
        <v>964</v>
      </c>
    </row>
    <row r="880" spans="5:6" x14ac:dyDescent="0.25">
      <c r="E880" s="40" t="s">
        <v>1295</v>
      </c>
      <c r="F880" s="40" t="s">
        <v>921</v>
      </c>
    </row>
    <row r="881" spans="5:6" x14ac:dyDescent="0.25">
      <c r="E881" s="40" t="s">
        <v>1296</v>
      </c>
      <c r="F881" s="40" t="s">
        <v>924</v>
      </c>
    </row>
    <row r="882" spans="5:6" x14ac:dyDescent="0.25">
      <c r="E882" s="40" t="s">
        <v>1297</v>
      </c>
      <c r="F882" s="40" t="s">
        <v>925</v>
      </c>
    </row>
    <row r="883" spans="5:6" x14ac:dyDescent="0.25">
      <c r="E883" s="40" t="s">
        <v>1298</v>
      </c>
      <c r="F883" s="40" t="s">
        <v>928</v>
      </c>
    </row>
    <row r="884" spans="5:6" x14ac:dyDescent="0.25">
      <c r="E884" s="40" t="s">
        <v>1299</v>
      </c>
      <c r="F884" s="40" t="s">
        <v>929</v>
      </c>
    </row>
    <row r="885" spans="5:6" x14ac:dyDescent="0.25">
      <c r="E885" s="40" t="s">
        <v>1300</v>
      </c>
      <c r="F885" s="40" t="s">
        <v>978</v>
      </c>
    </row>
    <row r="886" spans="5:6" x14ac:dyDescent="0.25">
      <c r="E886" s="40" t="s">
        <v>1301</v>
      </c>
      <c r="F886" s="40" t="s">
        <v>982</v>
      </c>
    </row>
    <row r="887" spans="5:6" x14ac:dyDescent="0.25">
      <c r="E887" s="40" t="s">
        <v>1302</v>
      </c>
      <c r="F887" s="40" t="s">
        <v>663</v>
      </c>
    </row>
    <row r="888" spans="5:6" x14ac:dyDescent="0.25">
      <c r="E888" s="40" t="s">
        <v>1303</v>
      </c>
      <c r="F888" s="40" t="s">
        <v>934</v>
      </c>
    </row>
    <row r="889" spans="5:6" x14ac:dyDescent="0.25">
      <c r="E889" s="40" t="s">
        <v>1304</v>
      </c>
      <c r="F889" s="40" t="s">
        <v>936</v>
      </c>
    </row>
    <row r="890" spans="5:6" x14ac:dyDescent="0.25">
      <c r="E890" s="40" t="s">
        <v>1305</v>
      </c>
      <c r="F890" s="40" t="s">
        <v>938</v>
      </c>
    </row>
    <row r="891" spans="5:6" x14ac:dyDescent="0.25">
      <c r="E891" s="40" t="s">
        <v>1306</v>
      </c>
      <c r="F891" s="40" t="s">
        <v>940</v>
      </c>
    </row>
    <row r="892" spans="5:6" x14ac:dyDescent="0.25">
      <c r="E892" s="40" t="s">
        <v>1307</v>
      </c>
      <c r="F892" s="40" t="s">
        <v>942</v>
      </c>
    </row>
    <row r="893" spans="5:6" x14ac:dyDescent="0.25">
      <c r="E893" s="40" t="s">
        <v>1308</v>
      </c>
      <c r="F893" s="40" t="s">
        <v>944</v>
      </c>
    </row>
    <row r="894" spans="5:6" x14ac:dyDescent="0.25">
      <c r="E894" s="40" t="s">
        <v>1309</v>
      </c>
      <c r="F894" s="40" t="s">
        <v>948</v>
      </c>
    </row>
    <row r="895" spans="5:6" x14ac:dyDescent="0.25">
      <c r="E895" s="40" t="s">
        <v>1310</v>
      </c>
      <c r="F895" s="40" t="s">
        <v>949</v>
      </c>
    </row>
    <row r="896" spans="5:6" x14ac:dyDescent="0.25">
      <c r="E896" s="40" t="s">
        <v>1311</v>
      </c>
      <c r="F896" s="40" t="s">
        <v>952</v>
      </c>
    </row>
    <row r="897" spans="5:6" x14ac:dyDescent="0.25">
      <c r="E897" s="40" t="s">
        <v>1312</v>
      </c>
      <c r="F897" s="40" t="s">
        <v>1010</v>
      </c>
    </row>
    <row r="898" spans="5:6" x14ac:dyDescent="0.25">
      <c r="E898" s="40" t="s">
        <v>1313</v>
      </c>
      <c r="F898" s="40" t="s">
        <v>954</v>
      </c>
    </row>
    <row r="899" spans="5:6" x14ac:dyDescent="0.25">
      <c r="E899" s="40" t="s">
        <v>1314</v>
      </c>
      <c r="F899" s="40" t="s">
        <v>669</v>
      </c>
    </row>
    <row r="900" spans="5:6" x14ac:dyDescent="0.25">
      <c r="E900" s="40" t="s">
        <v>1315</v>
      </c>
      <c r="F900" s="40" t="s">
        <v>1017</v>
      </c>
    </row>
    <row r="901" spans="5:6" x14ac:dyDescent="0.25">
      <c r="E901" s="40" t="s">
        <v>1316</v>
      </c>
      <c r="F901" s="40" t="s">
        <v>957</v>
      </c>
    </row>
    <row r="902" spans="5:6" x14ac:dyDescent="0.25">
      <c r="E902" s="40" t="s">
        <v>1317</v>
      </c>
      <c r="F902" s="40" t="s">
        <v>1022</v>
      </c>
    </row>
    <row r="903" spans="5:6" x14ac:dyDescent="0.25">
      <c r="E903" s="40" t="s">
        <v>1318</v>
      </c>
      <c r="F903" s="40" t="s">
        <v>958</v>
      </c>
    </row>
    <row r="904" spans="5:6" x14ac:dyDescent="0.25">
      <c r="E904" s="40" t="s">
        <v>1319</v>
      </c>
      <c r="F904" s="40" t="s">
        <v>961</v>
      </c>
    </row>
    <row r="905" spans="5:6" x14ac:dyDescent="0.25">
      <c r="E905" s="40" t="s">
        <v>1320</v>
      </c>
      <c r="F905" s="40" t="s">
        <v>965</v>
      </c>
    </row>
    <row r="906" spans="5:6" x14ac:dyDescent="0.25">
      <c r="E906" s="40" t="s">
        <v>1321</v>
      </c>
      <c r="F906" s="40" t="s">
        <v>1027</v>
      </c>
    </row>
    <row r="907" spans="5:6" x14ac:dyDescent="0.25">
      <c r="E907" s="40" t="s">
        <v>1322</v>
      </c>
      <c r="F907" s="40" t="s">
        <v>966</v>
      </c>
    </row>
    <row r="908" spans="5:6" x14ac:dyDescent="0.25">
      <c r="E908" s="40" t="s">
        <v>1323</v>
      </c>
      <c r="F908" s="40" t="s">
        <v>969</v>
      </c>
    </row>
    <row r="909" spans="5:6" x14ac:dyDescent="0.25">
      <c r="E909" s="40" t="s">
        <v>1324</v>
      </c>
      <c r="F909" s="40" t="s">
        <v>1037</v>
      </c>
    </row>
    <row r="910" spans="5:6" x14ac:dyDescent="0.25">
      <c r="E910" s="40" t="s">
        <v>1325</v>
      </c>
      <c r="F910" s="40" t="s">
        <v>972</v>
      </c>
    </row>
    <row r="911" spans="5:6" x14ac:dyDescent="0.25">
      <c r="E911" s="40" t="s">
        <v>1326</v>
      </c>
      <c r="F911" s="40" t="s">
        <v>975</v>
      </c>
    </row>
    <row r="912" spans="5:6" x14ac:dyDescent="0.25">
      <c r="E912" s="40" t="s">
        <v>1327</v>
      </c>
      <c r="F912" s="40" t="s">
        <v>976</v>
      </c>
    </row>
    <row r="913" spans="5:6" x14ac:dyDescent="0.25">
      <c r="E913" s="40" t="s">
        <v>1328</v>
      </c>
      <c r="F913" s="40" t="s">
        <v>979</v>
      </c>
    </row>
    <row r="914" spans="5:6" x14ac:dyDescent="0.25">
      <c r="E914" s="40" t="s">
        <v>1329</v>
      </c>
      <c r="F914" s="40" t="s">
        <v>983</v>
      </c>
    </row>
    <row r="915" spans="5:6" x14ac:dyDescent="0.25">
      <c r="E915" s="40" t="s">
        <v>1330</v>
      </c>
      <c r="F915" s="40" t="s">
        <v>986</v>
      </c>
    </row>
    <row r="916" spans="5:6" x14ac:dyDescent="0.25">
      <c r="E916" s="40" t="s">
        <v>1331</v>
      </c>
      <c r="F916" s="40" t="s">
        <v>988</v>
      </c>
    </row>
    <row r="917" spans="5:6" x14ac:dyDescent="0.25">
      <c r="E917" s="40" t="s">
        <v>1332</v>
      </c>
      <c r="F917" s="40" t="s">
        <v>990</v>
      </c>
    </row>
    <row r="918" spans="5:6" x14ac:dyDescent="0.25">
      <c r="E918" s="40" t="s">
        <v>1333</v>
      </c>
      <c r="F918" s="40" t="s">
        <v>991</v>
      </c>
    </row>
    <row r="919" spans="5:6" x14ac:dyDescent="0.25">
      <c r="E919" s="40" t="s">
        <v>1334</v>
      </c>
      <c r="F919" s="40" t="s">
        <v>993</v>
      </c>
    </row>
    <row r="920" spans="5:6" x14ac:dyDescent="0.25">
      <c r="E920" s="40" t="s">
        <v>1335</v>
      </c>
      <c r="F920" s="40" t="s">
        <v>996</v>
      </c>
    </row>
    <row r="921" spans="5:6" x14ac:dyDescent="0.25">
      <c r="E921" s="40" t="s">
        <v>1336</v>
      </c>
      <c r="F921" s="40" t="s">
        <v>999</v>
      </c>
    </row>
    <row r="922" spans="5:6" x14ac:dyDescent="0.25">
      <c r="E922" s="40" t="s">
        <v>1337</v>
      </c>
      <c r="F922" s="40" t="s">
        <v>1002</v>
      </c>
    </row>
    <row r="923" spans="5:6" x14ac:dyDescent="0.25">
      <c r="E923" s="40" t="s">
        <v>1338</v>
      </c>
      <c r="F923" s="40" t="s">
        <v>1005</v>
      </c>
    </row>
    <row r="924" spans="5:6" x14ac:dyDescent="0.25">
      <c r="E924" s="40" t="s">
        <v>1339</v>
      </c>
      <c r="F924" s="40" t="s">
        <v>1008</v>
      </c>
    </row>
    <row r="925" spans="5:6" x14ac:dyDescent="0.25">
      <c r="E925" s="40" t="s">
        <v>1340</v>
      </c>
      <c r="F925" s="40" t="s">
        <v>1011</v>
      </c>
    </row>
    <row r="926" spans="5:6" x14ac:dyDescent="0.25">
      <c r="E926" s="40" t="s">
        <v>1341</v>
      </c>
      <c r="F926" s="40" t="s">
        <v>1014</v>
      </c>
    </row>
    <row r="927" spans="5:6" x14ac:dyDescent="0.25">
      <c r="E927" s="40" t="s">
        <v>1342</v>
      </c>
      <c r="F927" s="40" t="s">
        <v>670</v>
      </c>
    </row>
    <row r="928" spans="5:6" x14ac:dyDescent="0.25">
      <c r="E928" s="40" t="s">
        <v>1343</v>
      </c>
      <c r="F928" s="40" t="s">
        <v>1018</v>
      </c>
    </row>
    <row r="929" spans="5:6" x14ac:dyDescent="0.25">
      <c r="E929" s="40" t="s">
        <v>1344</v>
      </c>
      <c r="F929" s="40" t="s">
        <v>1019</v>
      </c>
    </row>
    <row r="930" spans="5:6" x14ac:dyDescent="0.25">
      <c r="E930" s="40" t="s">
        <v>1345</v>
      </c>
      <c r="F930" s="40" t="s">
        <v>1023</v>
      </c>
    </row>
    <row r="931" spans="5:6" x14ac:dyDescent="0.25">
      <c r="E931" s="40" t="s">
        <v>1346</v>
      </c>
      <c r="F931" s="40" t="s">
        <v>1083</v>
      </c>
    </row>
    <row r="932" spans="5:6" x14ac:dyDescent="0.25">
      <c r="E932" s="40" t="s">
        <v>1347</v>
      </c>
      <c r="F932" s="40" t="s">
        <v>1086</v>
      </c>
    </row>
    <row r="933" spans="5:6" x14ac:dyDescent="0.25">
      <c r="E933" s="40" t="s">
        <v>1348</v>
      </c>
      <c r="F933" s="40" t="s">
        <v>681</v>
      </c>
    </row>
    <row r="934" spans="5:6" x14ac:dyDescent="0.25">
      <c r="E934" s="40" t="s">
        <v>1349</v>
      </c>
      <c r="F934" s="40" t="s">
        <v>686</v>
      </c>
    </row>
    <row r="935" spans="5:6" x14ac:dyDescent="0.25">
      <c r="E935" s="40" t="s">
        <v>1350</v>
      </c>
      <c r="F935" s="40" t="s">
        <v>1024</v>
      </c>
    </row>
    <row r="936" spans="5:6" x14ac:dyDescent="0.25">
      <c r="E936" s="40" t="s">
        <v>1351</v>
      </c>
      <c r="F936" s="40" t="s">
        <v>1028</v>
      </c>
    </row>
    <row r="937" spans="5:6" x14ac:dyDescent="0.25">
      <c r="E937" s="40" t="s">
        <v>1352</v>
      </c>
      <c r="F937" s="40" t="s">
        <v>1031</v>
      </c>
    </row>
    <row r="938" spans="5:6" x14ac:dyDescent="0.25">
      <c r="E938" s="40" t="s">
        <v>1353</v>
      </c>
      <c r="F938" s="40" t="s">
        <v>1034</v>
      </c>
    </row>
    <row r="939" spans="5:6" x14ac:dyDescent="0.25">
      <c r="E939" s="40" t="s">
        <v>1354</v>
      </c>
      <c r="F939" s="40" t="s">
        <v>1038</v>
      </c>
    </row>
    <row r="940" spans="5:6" x14ac:dyDescent="0.25">
      <c r="E940" s="40" t="s">
        <v>1355</v>
      </c>
      <c r="F940" s="40" t="s">
        <v>1041</v>
      </c>
    </row>
    <row r="941" spans="5:6" x14ac:dyDescent="0.25">
      <c r="E941" s="40" t="s">
        <v>1356</v>
      </c>
      <c r="F941" s="40" t="s">
        <v>1043</v>
      </c>
    </row>
    <row r="942" spans="5:6" x14ac:dyDescent="0.25">
      <c r="E942" s="40" t="s">
        <v>1357</v>
      </c>
      <c r="F942" s="40" t="s">
        <v>1044</v>
      </c>
    </row>
    <row r="943" spans="5:6" x14ac:dyDescent="0.25">
      <c r="E943" s="40" t="s">
        <v>1358</v>
      </c>
      <c r="F943" s="40" t="s">
        <v>1045</v>
      </c>
    </row>
    <row r="944" spans="5:6" x14ac:dyDescent="0.25">
      <c r="E944" s="40" t="s">
        <v>1359</v>
      </c>
      <c r="F944" s="40" t="s">
        <v>1046</v>
      </c>
    </row>
    <row r="945" spans="5:6" x14ac:dyDescent="0.25">
      <c r="E945" s="40" t="s">
        <v>1360</v>
      </c>
      <c r="F945" s="40" t="s">
        <v>1049</v>
      </c>
    </row>
    <row r="946" spans="5:6" x14ac:dyDescent="0.25">
      <c r="E946" s="40" t="s">
        <v>1361</v>
      </c>
      <c r="F946" s="40" t="s">
        <v>1052</v>
      </c>
    </row>
    <row r="947" spans="5:6" x14ac:dyDescent="0.25">
      <c r="E947" s="40" t="s">
        <v>1362</v>
      </c>
      <c r="F947" s="40" t="s">
        <v>1055</v>
      </c>
    </row>
    <row r="948" spans="5:6" x14ac:dyDescent="0.25">
      <c r="E948" s="40" t="s">
        <v>1363</v>
      </c>
      <c r="F948" s="40" t="s">
        <v>1089</v>
      </c>
    </row>
    <row r="949" spans="5:6" x14ac:dyDescent="0.25">
      <c r="E949" s="40" t="s">
        <v>1364</v>
      </c>
      <c r="F949" s="40" t="s">
        <v>1058</v>
      </c>
    </row>
    <row r="950" spans="5:6" x14ac:dyDescent="0.25">
      <c r="E950" s="40" t="s">
        <v>1365</v>
      </c>
      <c r="F950" s="40" t="s">
        <v>1059</v>
      </c>
    </row>
    <row r="951" spans="5:6" x14ac:dyDescent="0.25">
      <c r="E951" s="40" t="s">
        <v>1366</v>
      </c>
      <c r="F951" s="40" t="s">
        <v>1061</v>
      </c>
    </row>
    <row r="952" spans="5:6" x14ac:dyDescent="0.25">
      <c r="E952" s="40" t="s">
        <v>1367</v>
      </c>
      <c r="F952" s="40" t="s">
        <v>1063</v>
      </c>
    </row>
    <row r="953" spans="5:6" x14ac:dyDescent="0.25">
      <c r="E953" s="40" t="s">
        <v>1368</v>
      </c>
      <c r="F953" s="40" t="s">
        <v>694</v>
      </c>
    </row>
    <row r="954" spans="5:6" x14ac:dyDescent="0.25">
      <c r="E954" s="40" t="s">
        <v>1369</v>
      </c>
      <c r="F954" s="40" t="s">
        <v>1067</v>
      </c>
    </row>
    <row r="955" spans="5:6" x14ac:dyDescent="0.25">
      <c r="E955" s="40" t="s">
        <v>1370</v>
      </c>
      <c r="F955" s="40" t="s">
        <v>1090</v>
      </c>
    </row>
    <row r="956" spans="5:6" x14ac:dyDescent="0.25">
      <c r="E956" s="40" t="s">
        <v>1371</v>
      </c>
      <c r="F956" s="40" t="s">
        <v>1070</v>
      </c>
    </row>
    <row r="957" spans="5:6" x14ac:dyDescent="0.25">
      <c r="E957" s="40" t="s">
        <v>1372</v>
      </c>
      <c r="F957" s="40" t="s">
        <v>1071</v>
      </c>
    </row>
    <row r="958" spans="5:6" x14ac:dyDescent="0.25">
      <c r="E958" s="40" t="s">
        <v>1373</v>
      </c>
      <c r="F958" s="40" t="s">
        <v>1074</v>
      </c>
    </row>
    <row r="959" spans="5:6" x14ac:dyDescent="0.25">
      <c r="E959" s="40" t="s">
        <v>1374</v>
      </c>
      <c r="F959" s="40" t="s">
        <v>1075</v>
      </c>
    </row>
    <row r="960" spans="5:6" x14ac:dyDescent="0.25">
      <c r="E960" s="40" t="s">
        <v>1375</v>
      </c>
      <c r="F960" s="40" t="s">
        <v>1076</v>
      </c>
    </row>
    <row r="961" spans="5:6" x14ac:dyDescent="0.25">
      <c r="E961" s="40" t="s">
        <v>1376</v>
      </c>
      <c r="F961" s="40" t="s">
        <v>1091</v>
      </c>
    </row>
    <row r="962" spans="5:6" x14ac:dyDescent="0.25">
      <c r="E962" s="40" t="s">
        <v>1377</v>
      </c>
      <c r="F962" s="40" t="s">
        <v>1078</v>
      </c>
    </row>
    <row r="963" spans="5:6" x14ac:dyDescent="0.25">
      <c r="E963" s="40" t="s">
        <v>1378</v>
      </c>
      <c r="F963" s="40" t="s">
        <v>1081</v>
      </c>
    </row>
    <row r="964" spans="5:6" x14ac:dyDescent="0.25">
      <c r="E964" s="40" t="s">
        <v>1379</v>
      </c>
      <c r="F964" s="40" t="s">
        <v>1084</v>
      </c>
    </row>
    <row r="965" spans="5:6" x14ac:dyDescent="0.25">
      <c r="E965" s="40" t="s">
        <v>1380</v>
      </c>
      <c r="F965" s="40" t="s">
        <v>1088</v>
      </c>
    </row>
    <row r="966" spans="5:6" x14ac:dyDescent="0.25">
      <c r="E966" s="40" t="s">
        <v>1381</v>
      </c>
      <c r="F966" s="40" t="s">
        <v>1087</v>
      </c>
    </row>
  </sheetData>
  <sortState xmlns:xlrd2="http://schemas.microsoft.com/office/spreadsheetml/2017/richdata2" ref="AE4:AE50">
    <sortCondition ref="AE4:AE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7"/>
  <sheetViews>
    <sheetView topLeftCell="A5" zoomScale="140" zoomScaleNormal="140" workbookViewId="0">
      <selection activeCell="C16" sqref="C16"/>
    </sheetView>
  </sheetViews>
  <sheetFormatPr defaultColWidth="9.85546875" defaultRowHeight="14.25" x14ac:dyDescent="0.2"/>
  <cols>
    <col min="1" max="1" width="46.5703125" style="1" customWidth="1"/>
    <col min="2" max="4" width="20.5703125" style="1" customWidth="1"/>
    <col min="5" max="16384" width="9.85546875" style="1"/>
  </cols>
  <sheetData>
    <row r="1" spans="1:4" ht="41.25" customHeight="1" x14ac:dyDescent="0.2">
      <c r="A1" s="127"/>
      <c r="B1" s="127"/>
      <c r="C1" s="59"/>
      <c r="D1" s="17"/>
    </row>
    <row r="2" spans="1:4" s="19" customFormat="1" ht="20.100000000000001" customHeight="1" x14ac:dyDescent="0.25">
      <c r="A2" s="132"/>
      <c r="B2" s="132"/>
      <c r="D2" s="18"/>
    </row>
    <row r="3" spans="1:4" ht="20.100000000000001" customHeight="1" x14ac:dyDescent="0.25">
      <c r="A3" s="132"/>
      <c r="B3" s="132"/>
      <c r="D3" s="20"/>
    </row>
    <row r="4" spans="1:4" ht="20.100000000000001" customHeight="1" x14ac:dyDescent="0.2">
      <c r="A4" s="132"/>
      <c r="B4" s="132"/>
      <c r="D4" s="21"/>
    </row>
    <row r="5" spans="1:4" ht="20.100000000000001" customHeight="1" x14ac:dyDescent="0.2">
      <c r="A5" s="132"/>
      <c r="B5" s="132"/>
      <c r="D5" s="22"/>
    </row>
    <row r="6" spans="1:4" ht="20.100000000000001" customHeight="1" x14ac:dyDescent="0.2">
      <c r="A6" s="133" t="str">
        <f ca="1">Translations!$A$84</f>
        <v>Lire attentivement la fiche d'instructions avant de remplir ce formulaire.</v>
      </c>
      <c r="B6" s="134"/>
      <c r="C6" s="134"/>
      <c r="D6" s="135"/>
    </row>
    <row r="7" spans="1:4" ht="15" customHeight="1" x14ac:dyDescent="0.2">
      <c r="A7" s="6"/>
      <c r="B7" s="6"/>
      <c r="C7" s="6"/>
    </row>
    <row r="8" spans="1:4" ht="15" customHeight="1" x14ac:dyDescent="0.2">
      <c r="A8" s="13" t="str">
        <f ca="1">Translations!$A$10</f>
        <v>Pays</v>
      </c>
      <c r="B8" s="128" t="s">
        <v>725</v>
      </c>
      <c r="C8" s="128"/>
      <c r="D8" s="62" t="str">
        <f>VLOOKUP(B8,Dropdowns!$E$3:$F$966,2,0)</f>
        <v>Côte d'Ivoire</v>
      </c>
    </row>
    <row r="9" spans="1:4" ht="15" customHeight="1" x14ac:dyDescent="0.2">
      <c r="A9" s="13" t="str">
        <f ca="1">Translations!$A$11</f>
        <v>Cycle financier</v>
      </c>
      <c r="B9" s="129" t="s">
        <v>456</v>
      </c>
      <c r="C9" s="129"/>
      <c r="D9" s="62" t="str">
        <f>VLOOKUP(B9,Dropdowns!$C$3:$D$22,2,0)</f>
        <v>January - December</v>
      </c>
    </row>
    <row r="10" spans="1:4" ht="15" customHeight="1" x14ac:dyDescent="0.2">
      <c r="A10" s="13" t="str">
        <f ca="1">Translations!$A$12</f>
        <v>Devise</v>
      </c>
      <c r="B10" s="130" t="s">
        <v>491</v>
      </c>
      <c r="C10" s="131"/>
      <c r="D10" s="62" t="str">
        <f>VLOOKUP(B10,Dropdowns!$A$3:$B$10,2,0)</f>
        <v>EUR</v>
      </c>
    </row>
    <row r="11" spans="1:4" ht="15" customHeight="1" x14ac:dyDescent="0.2">
      <c r="A11" s="6"/>
      <c r="B11" s="6"/>
      <c r="C11" s="6"/>
    </row>
    <row r="12" spans="1:4" ht="15" customHeight="1" x14ac:dyDescent="0.2">
      <c r="A12" s="13" t="str">
        <f ca="1">Translations!$A$85</f>
        <v>Composante</v>
      </c>
      <c r="B12" s="23" t="str">
        <f ca="1">Translations!$A$90</f>
        <v>VIH/sida</v>
      </c>
      <c r="C12" s="23" t="str">
        <f ca="1">Translations!$A$91</f>
        <v>Tuberculose</v>
      </c>
      <c r="D12" s="23" t="str">
        <f ca="1">Translations!$A$92</f>
        <v>Paludisme</v>
      </c>
    </row>
    <row r="13" spans="1:4" ht="27.6" customHeight="1" x14ac:dyDescent="0.2">
      <c r="A13" s="13" t="str">
        <f ca="1">Translations!$A$86</f>
        <v>Exercice financier de début de la période de mise en œuvre</v>
      </c>
      <c r="B13" s="97" t="str">
        <f>VLOOKUP("Select year",Dropdowns!$O$17:$R$17,LangOffset+1,0)</f>
        <v>Choisir l'année</v>
      </c>
      <c r="C13" s="97">
        <v>2021</v>
      </c>
      <c r="D13" s="97" t="str">
        <f>VLOOKUP("Select year",Dropdowns!$O$17:$R$17,LangOffset+1,0)</f>
        <v>Choisir l'année</v>
      </c>
    </row>
    <row r="14" spans="1:4" ht="27.6" customHeight="1" x14ac:dyDescent="0.2">
      <c r="A14" s="13" t="str">
        <f ca="1">Translations!$A$87</f>
        <v>Exercice financier de fin de la période de mise en œuvre</v>
      </c>
      <c r="B14" s="97" t="str">
        <f>VLOOKUP("Select year",Dropdowns!$O$17:$R$17,LangOffset+1,0)</f>
        <v>Choisir l'année</v>
      </c>
      <c r="C14" s="97">
        <v>2023</v>
      </c>
      <c r="D14" s="97" t="str">
        <f>VLOOKUP("Select year",Dropdowns!$O$17:$R$17,LangOffset+1,0)</f>
        <v>Choisir l'année</v>
      </c>
    </row>
    <row r="15" spans="1:4" ht="27.6" customHeight="1" x14ac:dyDescent="0.2">
      <c r="A15" s="13" t="str">
        <f ca="1">Translations!$A$88</f>
        <v>La demande de financement en cours concerne un programme :</v>
      </c>
      <c r="B15" s="97" t="str">
        <f>VLOOKUP("Select",Dropdowns!$V$13:$Y$13,LangOffset+1,0)</f>
        <v>Choisir</v>
      </c>
      <c r="C15" s="97" t="s">
        <v>553</v>
      </c>
      <c r="D15" s="97" t="str">
        <f>VLOOKUP("Select",Dropdowns!$V$13:$Y$13,LangOffset+1,0)</f>
        <v>Choisir</v>
      </c>
    </row>
    <row r="16" spans="1:4" ht="27.6" customHeight="1" x14ac:dyDescent="0.2">
      <c r="A16" s="13" t="str">
        <f ca="1">Translations!$A$89</f>
        <v>Détail du déficit de financement fondé sur :</v>
      </c>
      <c r="B16" s="73" t="str">
        <f>VLOOKUP("Select category",Dropdowns!$O$9:$R$9,LangOffset+1,0)</f>
        <v>Choisir la catégorie</v>
      </c>
      <c r="C16" s="73" t="s">
        <v>529</v>
      </c>
      <c r="D16" s="73" t="str">
        <f>VLOOKUP("Select category",Dropdowns!$O$9:$R$9,LangOffset+1,0)</f>
        <v>Choisir la catégorie</v>
      </c>
    </row>
    <row r="17" spans="1:1" ht="15" x14ac:dyDescent="0.25">
      <c r="A17" s="24"/>
    </row>
  </sheetData>
  <sheetProtection password="CDD8" sheet="1" formatColumns="0" formatRows="0"/>
  <mergeCells count="9">
    <mergeCell ref="A1:B1"/>
    <mergeCell ref="B8:C8"/>
    <mergeCell ref="B9:C9"/>
    <mergeCell ref="B10:C10"/>
    <mergeCell ref="A2:B2"/>
    <mergeCell ref="A3:B3"/>
    <mergeCell ref="A4:B4"/>
    <mergeCell ref="A5:B5"/>
    <mergeCell ref="A6:D6"/>
  </mergeCells>
  <pageMargins left="0.7" right="0.7" top="0.75" bottom="0.75" header="0.3" footer="0.3"/>
  <pageSetup paperSize="9" orientation="portrait" r:id="rId1"/>
  <ignoredErrors>
    <ignoredError sqref="D15 C10 D1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Dropdowns!$N$13:$N$15</xm:f>
          </x14:formula1>
          <xm:sqref>B10:C10</xm:sqref>
        </x14:dataValidation>
        <x14:dataValidation type="list" allowBlank="1" showInputMessage="1" showErrorMessage="1" xr:uid="{00000000-0002-0000-0300-000001000000}">
          <x14:formula1>
            <xm:f>Dropdowns!$H$3:$H$243</xm:f>
          </x14:formula1>
          <xm:sqref>B8:C8</xm:sqref>
        </x14:dataValidation>
        <x14:dataValidation type="list" allowBlank="1" showInputMessage="1" showErrorMessage="1" xr:uid="{00000000-0002-0000-0300-000002000000}">
          <x14:formula1>
            <xm:f>Dropdowns!$N$17:$N$24</xm:f>
          </x14:formula1>
          <xm:sqref>B13:D14</xm:sqref>
        </x14:dataValidation>
        <x14:dataValidation type="list" allowBlank="1" showInputMessage="1" showErrorMessage="1" xr:uid="{00000000-0002-0000-0300-000003000000}">
          <x14:formula1>
            <xm:f>Dropdowns!$U$13:$U$15</xm:f>
          </x14:formula1>
          <xm:sqref>B15:D15</xm:sqref>
        </x14:dataValidation>
        <x14:dataValidation type="list" allowBlank="1" showInputMessage="1" showErrorMessage="1" xr:uid="{00000000-0002-0000-0300-000004000000}">
          <x14:formula1>
            <xm:f>Dropdowns!$N$9:$N$11</xm:f>
          </x14:formula1>
          <xm:sqref>B16:D16</xm:sqref>
        </x14:dataValidation>
        <x14:dataValidation type="list" allowBlank="1" showInputMessage="1" showErrorMessage="1" xr:uid="{00000000-0002-0000-0300-000005000000}">
          <x14:formula1>
            <xm:f>Dropdowns!$N$3:$N$7</xm:f>
          </x14:formula1>
          <xm:sqref>B9:C9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5"/>
  <sheetViews>
    <sheetView view="pageBreakPreview" zoomScaleSheetLayoutView="100" workbookViewId="0">
      <selection activeCell="E1" sqref="E1:F1"/>
    </sheetView>
  </sheetViews>
  <sheetFormatPr defaultColWidth="10.42578125" defaultRowHeight="14.25" x14ac:dyDescent="0.2"/>
  <cols>
    <col min="1" max="1" width="60.5703125" style="6" customWidth="1"/>
    <col min="2" max="9" width="12.5703125" style="6" customWidth="1"/>
    <col min="10" max="11" width="27.5703125" style="6" customWidth="1"/>
    <col min="12" max="12" width="15.5703125" style="6" customWidth="1"/>
    <col min="13" max="16384" width="10.42578125" style="6"/>
  </cols>
  <sheetData>
    <row r="1" spans="1:14" ht="15" customHeight="1" x14ac:dyDescent="0.2">
      <c r="A1" s="161" t="str">
        <f ca="1">Translations!$A$93</f>
        <v>Aperçu des déficits de financement</v>
      </c>
      <c r="B1" s="162"/>
      <c r="C1" s="163"/>
      <c r="D1" s="100" t="str">
        <f ca="1">Translations!$A$10</f>
        <v>Pays</v>
      </c>
      <c r="E1" s="167" t="str">
        <f>VLOOKUP('Cover Sheet'!$D$8,Dropdowns!$I$3:$L$243,Translations!$C$1+1,0)</f>
        <v>Côte d'Ivoire</v>
      </c>
      <c r="F1" s="168"/>
      <c r="G1" s="169" t="str">
        <f ca="1">Translations!$A$85</f>
        <v>Composante</v>
      </c>
      <c r="H1" s="171" t="str">
        <f ca="1">Translations!$A$90</f>
        <v>VIH/sida</v>
      </c>
      <c r="J1" s="159" t="str">
        <f ca="1">Translations!$A$86</f>
        <v>Exercice financier de début de la période de mise en œuvre</v>
      </c>
      <c r="K1" s="160"/>
      <c r="L1" s="75" t="str">
        <f>IF(ISNUMBER('Cover Sheet'!B13),'Cover Sheet'!B13,VLOOKUP("Select year",Dropdowns!$O$17:$R$17,LangOffset+1,0))</f>
        <v>Choisir l'année</v>
      </c>
      <c r="M1" s="25"/>
      <c r="N1" s="25"/>
    </row>
    <row r="2" spans="1:14" ht="15" customHeight="1" x14ac:dyDescent="0.2">
      <c r="A2" s="164"/>
      <c r="B2" s="165"/>
      <c r="C2" s="166"/>
      <c r="D2" s="100" t="str">
        <f ca="1">Translations!$A$12</f>
        <v>Devise</v>
      </c>
      <c r="E2" s="167" t="str">
        <f>VLOOKUP('Cover Sheet'!$D$10,Dropdowns!$O$13:$R$15,Translations!$C$1+1,0)</f>
        <v>EUR</v>
      </c>
      <c r="F2" s="168"/>
      <c r="G2" s="170"/>
      <c r="H2" s="172"/>
      <c r="J2" s="159" t="str">
        <f ca="1">Translations!$A$87</f>
        <v>Exercice financier de fin de la période de mise en œuvre</v>
      </c>
      <c r="K2" s="160"/>
      <c r="L2" s="75" t="str">
        <f>IF(ISNUMBER('Cover Sheet'!B14),'Cover Sheet'!B14,VLOOKUP("Select year",Dropdowns!$O$17:$R$17,LangOffset+1,0))</f>
        <v>Choisir l'année</v>
      </c>
      <c r="M2" s="25"/>
      <c r="N2" s="25"/>
    </row>
    <row r="3" spans="1:14" ht="15" customHeight="1" x14ac:dyDescent="0.2">
      <c r="A3" s="60"/>
      <c r="B3" s="150" t="str">
        <f ca="1">Translations!$A$111</f>
        <v>Actuel et antérieur</v>
      </c>
      <c r="C3" s="151"/>
      <c r="D3" s="151"/>
      <c r="E3" s="150" t="str">
        <f ca="1">Translations!$A$112</f>
        <v>Estimé</v>
      </c>
      <c r="F3" s="151"/>
      <c r="G3" s="151"/>
      <c r="H3" s="151"/>
      <c r="I3" s="152"/>
      <c r="J3" s="153" t="str">
        <f ca="1">Translations!$A$113</f>
        <v>Source des données/Commentaires</v>
      </c>
      <c r="K3" s="154"/>
      <c r="L3" s="155"/>
      <c r="M3" s="27"/>
      <c r="N3" s="27"/>
    </row>
    <row r="4" spans="1:14" ht="15" customHeight="1" x14ac:dyDescent="0.2">
      <c r="A4" s="99" t="str">
        <f ca="1">Translations!$A$94</f>
        <v>Exercice financier</v>
      </c>
      <c r="B4" s="98" t="str">
        <f>IFERROR(C4-1,"")</f>
        <v/>
      </c>
      <c r="C4" s="98" t="str">
        <f>IFERROR(D4-1,"")</f>
        <v/>
      </c>
      <c r="D4" s="98" t="str">
        <f>IFERROR(L1-1,"")</f>
        <v/>
      </c>
      <c r="E4" s="98" t="str">
        <f>IF(ISNUMBER(L1),L1,"")</f>
        <v/>
      </c>
      <c r="F4" s="98" t="str">
        <f>IFERROR(E4+1,"")</f>
        <v/>
      </c>
      <c r="G4" s="98" t="str">
        <f>IFERROR(F4+1,"")</f>
        <v/>
      </c>
      <c r="H4" s="98" t="str">
        <f>IFERROR(G4+1,"")</f>
        <v/>
      </c>
      <c r="I4" s="98" t="str">
        <f>IFERROR(H4+1,"")</f>
        <v/>
      </c>
      <c r="J4" s="156"/>
      <c r="K4" s="157"/>
      <c r="L4" s="158"/>
      <c r="M4" s="27"/>
      <c r="N4" s="27"/>
    </row>
    <row r="5" spans="1:14" ht="30" customHeight="1" x14ac:dyDescent="0.2">
      <c r="A5" s="99" t="str">
        <f ca="1">Translations!$A$95</f>
        <v>Exercice financier (précisé)</v>
      </c>
      <c r="B5" s="28" t="str">
        <f>IFERROR(IF('Cover Sheet'!$D$9="January - December","01/"&amp;B4&amp;" - "&amp;"12/"&amp;B4,IF('Cover Sheet'!$D$9="April - March","04/"&amp;B4&amp;" - "&amp;"03/"&amp;B4+1,IF('Cover Sheet'!$D$9="July - June","07/"&amp;B4-1&amp;" - "&amp;"06/"&amp;B4,IF('Cover Sheet'!$D$9="October - September","10/"&amp;B4-1&amp;" - "&amp;"09/"&amp;B4,"")))),"")</f>
        <v>01/ - 12/</v>
      </c>
      <c r="C5" s="28" t="str">
        <f>IFERROR(IF('Cover Sheet'!$D$9="January - December","01/"&amp;C4&amp;" - "&amp;"12/"&amp;C4,IF('Cover Sheet'!$D$9="April - March","04/"&amp;C4&amp;" - "&amp;"03/"&amp;C4+1,IF('Cover Sheet'!$D$9="July - June","07/"&amp;C4-1&amp;" - "&amp;"06/"&amp;C4,IF('Cover Sheet'!$D$9="October - September","10/"&amp;C4-1&amp;" - "&amp;"09/"&amp;C4,"")))),"")</f>
        <v>01/ - 12/</v>
      </c>
      <c r="D5" s="28" t="str">
        <f>IFERROR(IF('Cover Sheet'!$D$9="January - December","01/"&amp;D4&amp;" - "&amp;"12/"&amp;D4,IF('Cover Sheet'!$D$9="April - March","04/"&amp;D4&amp;" - "&amp;"03/"&amp;D4+1,IF('Cover Sheet'!$D$9="July - June","07/"&amp;D4-1&amp;" - "&amp;"06/"&amp;D4,IF('Cover Sheet'!$D$9="October - September","10/"&amp;D4-1&amp;" - "&amp;"09/"&amp;D4,"")))),"")</f>
        <v>01/ - 12/</v>
      </c>
      <c r="E5" s="28" t="str">
        <f>IFERROR(IF('Cover Sheet'!$D$9="January - December","01/"&amp;E4&amp;" - "&amp;"12/"&amp;E4,IF('Cover Sheet'!$D$9="April - March","04/"&amp;E4&amp;" - "&amp;"03/"&amp;E4+1,IF('Cover Sheet'!$D$9="July - June","07/"&amp;E4-1&amp;" - "&amp;"06/"&amp;E4,IF('Cover Sheet'!$D$9="October - September","10/"&amp;E4-1&amp;" - "&amp;"09/"&amp;E4,"")))),"")</f>
        <v>01/ - 12/</v>
      </c>
      <c r="F5" s="28" t="str">
        <f>IFERROR(IF('Cover Sheet'!$D$9="January - December","01/"&amp;F4&amp;" - "&amp;"12/"&amp;F4,IF('Cover Sheet'!$D$9="April - March","04/"&amp;F4&amp;" - "&amp;"03/"&amp;F4+1,IF('Cover Sheet'!$D$9="July - June","07/"&amp;F4-1&amp;" - "&amp;"06/"&amp;F4,IF('Cover Sheet'!$D$9="October - September","10/"&amp;F4-1&amp;" - "&amp;"09/"&amp;F4,"")))),"")</f>
        <v>01/ - 12/</v>
      </c>
      <c r="G5" s="28" t="str">
        <f>IFERROR(IF('Cover Sheet'!$D$9="January - December","01/"&amp;G4&amp;" - "&amp;"12/"&amp;G4,IF('Cover Sheet'!$D$9="April - March","04/"&amp;G4&amp;" - "&amp;"03/"&amp;G4+1,IF('Cover Sheet'!$D$9="July - June","07/"&amp;G4-1&amp;" - "&amp;"06/"&amp;G4,IF('Cover Sheet'!$D$9="October - September","10/"&amp;G4-1&amp;" - "&amp;"09/"&amp;G4,"")))),"")</f>
        <v>01/ - 12/</v>
      </c>
      <c r="H5" s="28" t="str">
        <f>IFERROR(IF('Cover Sheet'!$D$9="January - December","01/"&amp;H4&amp;" - "&amp;"12/"&amp;H4,IF('Cover Sheet'!$D$9="April - March","04/"&amp;H4&amp;" - "&amp;"03/"&amp;H4+1,IF('Cover Sheet'!$D$9="July - June","07/"&amp;H4-1&amp;" - "&amp;"06/"&amp;H4,IF('Cover Sheet'!$D$9="October - September","10/"&amp;H4-1&amp;" - "&amp;"09/"&amp;H4,"")))),"")</f>
        <v>01/ - 12/</v>
      </c>
      <c r="I5" s="28" t="str">
        <f>IFERROR(IF('Cover Sheet'!$D$9="January - December","01/"&amp;I4&amp;" - "&amp;"12/"&amp;I4,IF('Cover Sheet'!$D$9="April - March","04/"&amp;I4&amp;" - "&amp;"03/"&amp;I4+1,IF('Cover Sheet'!$D$9="July - June","07/"&amp;I4-1&amp;" - "&amp;"06/"&amp;I4,IF('Cover Sheet'!$D$9="October - September","10/"&amp;I4-1&amp;" - "&amp;"09/"&amp;I4,"")))),"")</f>
        <v>01/ - 12/</v>
      </c>
      <c r="J5" s="142"/>
      <c r="K5" s="143"/>
      <c r="L5" s="144"/>
      <c r="M5" s="27"/>
      <c r="N5" s="27"/>
    </row>
    <row r="6" spans="1:14" ht="15" customHeight="1" x14ac:dyDescent="0.2">
      <c r="A6" s="99" t="str">
        <f ca="1">Translations!$A$96</f>
        <v>Taux de change (unités de monnaie locale par dollars US/euros)</v>
      </c>
      <c r="B6" s="64"/>
      <c r="C6" s="64"/>
      <c r="D6" s="64"/>
      <c r="E6" s="64"/>
      <c r="F6" s="64"/>
      <c r="G6" s="64"/>
      <c r="H6" s="64"/>
      <c r="I6" s="64"/>
      <c r="J6" s="142"/>
      <c r="K6" s="143"/>
      <c r="L6" s="144"/>
      <c r="M6" s="27"/>
      <c r="N6" s="27"/>
    </row>
    <row r="7" spans="1:14" ht="3" customHeight="1" x14ac:dyDescent="0.2">
      <c r="A7" s="10"/>
      <c r="B7" s="9"/>
      <c r="C7" s="9"/>
      <c r="D7" s="9"/>
      <c r="E7" s="8"/>
      <c r="F7" s="8"/>
      <c r="G7" s="8"/>
      <c r="H7" s="8"/>
      <c r="I7" s="8"/>
      <c r="J7" s="29"/>
      <c r="K7" s="30"/>
      <c r="L7" s="30"/>
      <c r="M7" s="27"/>
      <c r="N7" s="27"/>
    </row>
    <row r="8" spans="1:14" ht="30" customHeight="1" x14ac:dyDescent="0.2">
      <c r="A8" s="136" t="str">
        <f ca="1">Translations!$A$97</f>
        <v>LIGNE A : Total des besoins de financement au titre du plan stratégique national (fournir les montants annuels)</v>
      </c>
      <c r="B8" s="137"/>
      <c r="C8" s="137"/>
      <c r="D8" s="138"/>
      <c r="E8" s="94"/>
      <c r="F8" s="94"/>
      <c r="G8" s="94"/>
      <c r="H8" s="94"/>
      <c r="I8" s="94"/>
      <c r="J8" s="142"/>
      <c r="K8" s="143"/>
      <c r="L8" s="144"/>
      <c r="M8" s="27"/>
      <c r="N8" s="31"/>
    </row>
    <row r="9" spans="1:14" ht="15" customHeight="1" x14ac:dyDescent="0.2">
      <c r="A9" s="136" t="str">
        <f ca="1">Translations!$A$98</f>
        <v>LIGNES B, C et D : Ressources antérieures, actuelles et prévisionnelles requises pour répondre aux besoins de financement du plan stratégique national</v>
      </c>
      <c r="B9" s="137"/>
      <c r="C9" s="137"/>
      <c r="D9" s="137"/>
      <c r="E9" s="137"/>
      <c r="F9" s="137"/>
      <c r="G9" s="137"/>
      <c r="H9" s="137"/>
      <c r="I9" s="137"/>
      <c r="J9" s="137"/>
      <c r="K9" s="137"/>
      <c r="L9" s="138"/>
      <c r="M9" s="27"/>
      <c r="N9" s="27"/>
    </row>
    <row r="10" spans="1:14" ht="15" customHeight="1" x14ac:dyDescent="0.2">
      <c r="A10" s="32" t="str">
        <f ca="1">Translations!$A$99</f>
        <v>Source nationale B1 : Prêts</v>
      </c>
      <c r="B10" s="94"/>
      <c r="C10" s="94"/>
      <c r="D10" s="94"/>
      <c r="E10" s="94"/>
      <c r="F10" s="94"/>
      <c r="G10" s="94"/>
      <c r="H10" s="94"/>
      <c r="I10" s="94"/>
      <c r="J10" s="142"/>
      <c r="K10" s="143"/>
      <c r="L10" s="144"/>
      <c r="M10" s="27"/>
      <c r="N10" s="27"/>
    </row>
    <row r="11" spans="1:14" ht="15" customHeight="1" x14ac:dyDescent="0.2">
      <c r="A11" s="32" t="str">
        <f ca="1">Translations!$A$100</f>
        <v>Source nationale B2 : Allégement de la dette</v>
      </c>
      <c r="B11" s="94"/>
      <c r="C11" s="94"/>
      <c r="D11" s="94"/>
      <c r="E11" s="94"/>
      <c r="F11" s="94"/>
      <c r="G11" s="94"/>
      <c r="H11" s="94"/>
      <c r="I11" s="94"/>
      <c r="J11" s="142"/>
      <c r="K11" s="143"/>
      <c r="L11" s="144"/>
      <c r="M11" s="27"/>
      <c r="N11" s="27"/>
    </row>
    <row r="12" spans="1:14" ht="15" customHeight="1" x14ac:dyDescent="0.2">
      <c r="A12" s="32" t="str">
        <f ca="1">Translations!$A$101</f>
        <v>Source nationale B3 : Recettes publiques</v>
      </c>
      <c r="B12" s="94"/>
      <c r="C12" s="94"/>
      <c r="D12" s="94"/>
      <c r="E12" s="94"/>
      <c r="F12" s="94"/>
      <c r="G12" s="94"/>
      <c r="H12" s="94"/>
      <c r="I12" s="94"/>
      <c r="J12" s="142"/>
      <c r="K12" s="143"/>
      <c r="L12" s="144"/>
      <c r="M12" s="27"/>
      <c r="N12" s="27"/>
    </row>
    <row r="13" spans="1:14" ht="15" customHeight="1" x14ac:dyDescent="0.2">
      <c r="A13" s="32" t="str">
        <f ca="1">Translations!$A$102</f>
        <v>Source nationale B4 : Sécurité sociale</v>
      </c>
      <c r="B13" s="94"/>
      <c r="C13" s="94"/>
      <c r="D13" s="94"/>
      <c r="E13" s="94"/>
      <c r="F13" s="94"/>
      <c r="G13" s="94"/>
      <c r="H13" s="94"/>
      <c r="I13" s="94"/>
      <c r="J13" s="142"/>
      <c r="K13" s="143"/>
      <c r="L13" s="144"/>
      <c r="M13" s="27"/>
      <c r="N13" s="27"/>
    </row>
    <row r="14" spans="1:14" ht="15" customHeight="1" x14ac:dyDescent="0.2">
      <c r="A14" s="32" t="str">
        <f ca="1">Translations!$A$103</f>
        <v>Source nationale B5 : Contributions du secteur privé (national)</v>
      </c>
      <c r="B14" s="94"/>
      <c r="C14" s="94"/>
      <c r="D14" s="94"/>
      <c r="E14" s="94"/>
      <c r="F14" s="94"/>
      <c r="G14" s="94"/>
      <c r="H14" s="94"/>
      <c r="I14" s="94"/>
      <c r="J14" s="142"/>
      <c r="K14" s="143"/>
      <c r="L14" s="144"/>
      <c r="M14" s="27"/>
      <c r="N14" s="27"/>
    </row>
    <row r="15" spans="1:14" ht="30" customHeight="1" x14ac:dyDescent="0.2">
      <c r="A15" s="33" t="str">
        <f ca="1">Translations!$A$104</f>
        <v>LIGNE B : Montant total des ressources NATIONALES antérieures, actuelles et prévisionnelles</v>
      </c>
      <c r="B15" s="34">
        <f t="shared" ref="B15:I15" si="0">SUM(B10:B14)</f>
        <v>0</v>
      </c>
      <c r="C15" s="34">
        <f t="shared" si="0"/>
        <v>0</v>
      </c>
      <c r="D15" s="34">
        <f t="shared" si="0"/>
        <v>0</v>
      </c>
      <c r="E15" s="34">
        <f t="shared" si="0"/>
        <v>0</v>
      </c>
      <c r="F15" s="34">
        <f t="shared" si="0"/>
        <v>0</v>
      </c>
      <c r="G15" s="34">
        <f t="shared" si="0"/>
        <v>0</v>
      </c>
      <c r="H15" s="34">
        <f t="shared" si="0"/>
        <v>0</v>
      </c>
      <c r="I15" s="34">
        <f t="shared" si="0"/>
        <v>0</v>
      </c>
      <c r="J15" s="139"/>
      <c r="K15" s="148"/>
      <c r="L15" s="149"/>
      <c r="M15" s="27"/>
      <c r="N15" s="27"/>
    </row>
    <row r="16" spans="1:14" ht="15" customHeight="1" x14ac:dyDescent="0.2">
      <c r="A16" s="63" t="str">
        <f>VLOOKUP("Select External Source",Dropdowns!$AB$3:$AE$3,LangOffset+1,0)</f>
        <v>Choisir la source extérieure</v>
      </c>
      <c r="B16" s="65"/>
      <c r="C16" s="65"/>
      <c r="D16" s="65"/>
      <c r="E16" s="65"/>
      <c r="F16" s="65"/>
      <c r="G16" s="65"/>
      <c r="H16" s="65"/>
      <c r="I16" s="65"/>
      <c r="J16" s="142"/>
      <c r="K16" s="143"/>
      <c r="L16" s="144"/>
      <c r="M16" s="27"/>
      <c r="N16" s="27"/>
    </row>
    <row r="17" spans="1:14" ht="15" customHeight="1" x14ac:dyDescent="0.2">
      <c r="A17" s="63" t="str">
        <f>VLOOKUP("Select External Source",Dropdowns!$AB$3:$AE$3,LangOffset+1,0)</f>
        <v>Choisir la source extérieure</v>
      </c>
      <c r="B17" s="65"/>
      <c r="C17" s="65"/>
      <c r="D17" s="65"/>
      <c r="E17" s="65"/>
      <c r="F17" s="65"/>
      <c r="G17" s="65"/>
      <c r="H17" s="65"/>
      <c r="I17" s="65"/>
      <c r="J17" s="142"/>
      <c r="K17" s="143"/>
      <c r="L17" s="144"/>
      <c r="M17" s="27"/>
      <c r="N17" s="27"/>
    </row>
    <row r="18" spans="1:14" ht="15" customHeight="1" x14ac:dyDescent="0.2">
      <c r="A18" s="63" t="str">
        <f>VLOOKUP("Select External Source",Dropdowns!$AB$3:$AE$3,LangOffset+1,0)</f>
        <v>Choisir la source extérieure</v>
      </c>
      <c r="B18" s="65"/>
      <c r="C18" s="65"/>
      <c r="D18" s="65"/>
      <c r="E18" s="65"/>
      <c r="F18" s="65"/>
      <c r="G18" s="65"/>
      <c r="H18" s="65"/>
      <c r="I18" s="65"/>
      <c r="J18" s="142"/>
      <c r="K18" s="143"/>
      <c r="L18" s="144"/>
      <c r="M18" s="27"/>
      <c r="N18" s="27"/>
    </row>
    <row r="19" spans="1:14" ht="15" customHeight="1" x14ac:dyDescent="0.2">
      <c r="A19" s="63" t="str">
        <f>VLOOKUP("Select External Source",Dropdowns!$AB$3:$AE$3,LangOffset+1,0)</f>
        <v>Choisir la source extérieure</v>
      </c>
      <c r="B19" s="65"/>
      <c r="C19" s="65"/>
      <c r="D19" s="65"/>
      <c r="E19" s="65"/>
      <c r="F19" s="65"/>
      <c r="G19" s="65"/>
      <c r="H19" s="65"/>
      <c r="I19" s="65"/>
      <c r="J19" s="142"/>
      <c r="K19" s="143"/>
      <c r="L19" s="144"/>
      <c r="M19" s="27"/>
      <c r="N19" s="27"/>
    </row>
    <row r="20" spans="1:14" ht="15" customHeight="1" x14ac:dyDescent="0.2">
      <c r="A20" s="63" t="str">
        <f>VLOOKUP("Select External Source",Dropdowns!$AB$3:$AE$3,LangOffset+1,0)</f>
        <v>Choisir la source extérieure</v>
      </c>
      <c r="B20" s="65"/>
      <c r="C20" s="65"/>
      <c r="D20" s="65"/>
      <c r="E20" s="65"/>
      <c r="F20" s="65"/>
      <c r="G20" s="65"/>
      <c r="H20" s="65"/>
      <c r="I20" s="65"/>
      <c r="J20" s="142"/>
      <c r="K20" s="143"/>
      <c r="L20" s="144"/>
      <c r="M20" s="27"/>
      <c r="N20" s="27"/>
    </row>
    <row r="21" spans="1:14" ht="15" customHeight="1" x14ac:dyDescent="0.2">
      <c r="A21" s="63" t="str">
        <f>VLOOKUP("Select External Source",Dropdowns!$AB$3:$AE$3,LangOffset+1,0)</f>
        <v>Choisir la source extérieure</v>
      </c>
      <c r="B21" s="65"/>
      <c r="C21" s="65"/>
      <c r="D21" s="65"/>
      <c r="E21" s="65"/>
      <c r="F21" s="65"/>
      <c r="G21" s="65"/>
      <c r="H21" s="65"/>
      <c r="I21" s="65"/>
      <c r="J21" s="142"/>
      <c r="K21" s="143"/>
      <c r="L21" s="144"/>
      <c r="M21" s="27"/>
      <c r="N21" s="27"/>
    </row>
    <row r="22" spans="1:14" ht="15" customHeight="1" x14ac:dyDescent="0.2">
      <c r="A22" s="63" t="str">
        <f>VLOOKUP("Select External Source",Dropdowns!$AB$3:$AE$3,LangOffset+1,0)</f>
        <v>Choisir la source extérieure</v>
      </c>
      <c r="B22" s="65"/>
      <c r="C22" s="65"/>
      <c r="D22" s="65"/>
      <c r="E22" s="65"/>
      <c r="F22" s="65"/>
      <c r="G22" s="65"/>
      <c r="H22" s="65"/>
      <c r="I22" s="65"/>
      <c r="J22" s="142"/>
      <c r="K22" s="143"/>
      <c r="L22" s="144"/>
      <c r="M22" s="27"/>
      <c r="N22" s="27"/>
    </row>
    <row r="23" spans="1:14" ht="15" customHeight="1" x14ac:dyDescent="0.2">
      <c r="A23" s="63" t="str">
        <f>VLOOKUP("Select External Source",Dropdowns!$AB$3:$AE$3,LangOffset+1,0)</f>
        <v>Choisir la source extérieure</v>
      </c>
      <c r="B23" s="65"/>
      <c r="C23" s="65"/>
      <c r="D23" s="65"/>
      <c r="E23" s="65"/>
      <c r="F23" s="65"/>
      <c r="G23" s="65"/>
      <c r="H23" s="65"/>
      <c r="I23" s="65"/>
      <c r="J23" s="142"/>
      <c r="K23" s="143"/>
      <c r="L23" s="144"/>
      <c r="M23" s="27"/>
      <c r="N23" s="27"/>
    </row>
    <row r="24" spans="1:14" ht="15" customHeight="1" x14ac:dyDescent="0.2">
      <c r="A24" s="63" t="str">
        <f>VLOOKUP("Select External Source",Dropdowns!$AB$3:$AE$3,LangOffset+1,0)</f>
        <v>Choisir la source extérieure</v>
      </c>
      <c r="B24" s="65"/>
      <c r="C24" s="65"/>
      <c r="D24" s="65"/>
      <c r="E24" s="65"/>
      <c r="F24" s="65"/>
      <c r="G24" s="65"/>
      <c r="H24" s="65"/>
      <c r="I24" s="65"/>
      <c r="J24" s="142"/>
      <c r="K24" s="143"/>
      <c r="L24" s="144"/>
      <c r="M24" s="27"/>
      <c r="N24" s="27"/>
    </row>
    <row r="25" spans="1:14" ht="15" customHeight="1" x14ac:dyDescent="0.2">
      <c r="A25" s="63" t="str">
        <f>VLOOKUP("Select External Source",Dropdowns!$AB$3:$AE$3,LangOffset+1,0)</f>
        <v>Choisir la source extérieure</v>
      </c>
      <c r="B25" s="65"/>
      <c r="C25" s="65"/>
      <c r="D25" s="65"/>
      <c r="E25" s="65"/>
      <c r="F25" s="65"/>
      <c r="G25" s="65"/>
      <c r="H25" s="65"/>
      <c r="I25" s="65"/>
      <c r="J25" s="142"/>
      <c r="K25" s="143"/>
      <c r="L25" s="144"/>
      <c r="M25" s="27"/>
      <c r="N25" s="27"/>
    </row>
    <row r="26" spans="1:14" ht="15" customHeight="1" x14ac:dyDescent="0.2">
      <c r="A26" s="63" t="str">
        <f>VLOOKUP("Select External Source",Dropdowns!$AB$3:$AE$3,LangOffset+1,0)</f>
        <v>Choisir la source extérieure</v>
      </c>
      <c r="B26" s="65"/>
      <c r="C26" s="65"/>
      <c r="D26" s="65"/>
      <c r="E26" s="65"/>
      <c r="F26" s="65"/>
      <c r="G26" s="65"/>
      <c r="H26" s="65"/>
      <c r="I26" s="65"/>
      <c r="J26" s="142"/>
      <c r="K26" s="143"/>
      <c r="L26" s="144"/>
      <c r="M26" s="27"/>
      <c r="N26" s="27"/>
    </row>
    <row r="27" spans="1:14" ht="15" customHeight="1" x14ac:dyDescent="0.2">
      <c r="A27" s="63" t="str">
        <f>VLOOKUP("Select External Source",Dropdowns!$AB$3:$AE$3,LangOffset+1,0)</f>
        <v>Choisir la source extérieure</v>
      </c>
      <c r="B27" s="65"/>
      <c r="C27" s="65"/>
      <c r="D27" s="65"/>
      <c r="E27" s="65"/>
      <c r="F27" s="65"/>
      <c r="G27" s="65"/>
      <c r="H27" s="65"/>
      <c r="I27" s="65"/>
      <c r="J27" s="142"/>
      <c r="K27" s="143"/>
      <c r="L27" s="144"/>
      <c r="M27" s="27"/>
      <c r="N27" s="27"/>
    </row>
    <row r="28" spans="1:14" ht="15" customHeight="1" x14ac:dyDescent="0.2">
      <c r="A28" s="63" t="str">
        <f>VLOOKUP("Select External Source",Dropdowns!$AB$3:$AE$3,LangOffset+1,0)</f>
        <v>Choisir la source extérieure</v>
      </c>
      <c r="B28" s="65"/>
      <c r="C28" s="65"/>
      <c r="D28" s="65"/>
      <c r="E28" s="65"/>
      <c r="F28" s="65"/>
      <c r="G28" s="65"/>
      <c r="H28" s="65"/>
      <c r="I28" s="65"/>
      <c r="J28" s="142"/>
      <c r="K28" s="143"/>
      <c r="L28" s="144"/>
      <c r="M28" s="27"/>
      <c r="N28" s="27"/>
    </row>
    <row r="29" spans="1:14" ht="45" customHeight="1" x14ac:dyDescent="0.2">
      <c r="A29" s="33" t="str">
        <f ca="1">Translations!$A$105</f>
        <v>LIGNE C : Montant total des ressources externes antérieures, actuelles et prévisionnelles (hors Fonds mondial)</v>
      </c>
      <c r="B29" s="4">
        <f t="shared" ref="B29:I29" si="1">SUM(B16:B28)</f>
        <v>0</v>
      </c>
      <c r="C29" s="4">
        <f t="shared" si="1"/>
        <v>0</v>
      </c>
      <c r="D29" s="4">
        <f t="shared" si="1"/>
        <v>0</v>
      </c>
      <c r="E29" s="4">
        <f t="shared" si="1"/>
        <v>0</v>
      </c>
      <c r="F29" s="4">
        <f t="shared" si="1"/>
        <v>0</v>
      </c>
      <c r="G29" s="4">
        <f t="shared" si="1"/>
        <v>0</v>
      </c>
      <c r="H29" s="4">
        <f t="shared" si="1"/>
        <v>0</v>
      </c>
      <c r="I29" s="4">
        <f t="shared" si="1"/>
        <v>0</v>
      </c>
      <c r="J29" s="139"/>
      <c r="K29" s="148"/>
      <c r="L29" s="149"/>
    </row>
    <row r="30" spans="1:14" ht="60" customHeight="1" x14ac:dyDescent="0.2">
      <c r="A30" s="33" t="str">
        <f ca="1">Translations!$A$106</f>
        <v>LIGNE D : Montant total des ressources antérieures, actuelles et prévisionnelles du Fonds mondial provenant de subventions existantes (hors montants figurant dans la demande de financement)</v>
      </c>
      <c r="B30" s="94"/>
      <c r="C30" s="94"/>
      <c r="D30" s="94"/>
      <c r="E30" s="94"/>
      <c r="F30" s="94"/>
      <c r="G30" s="94"/>
      <c r="H30" s="94"/>
      <c r="I30" s="94"/>
      <c r="J30" s="142"/>
      <c r="K30" s="143">
        <v>0</v>
      </c>
      <c r="L30" s="144"/>
    </row>
    <row r="31" spans="1:14" ht="3" customHeight="1" x14ac:dyDescent="0.2">
      <c r="A31" s="10"/>
      <c r="B31" s="9"/>
      <c r="C31" s="9"/>
      <c r="D31" s="9"/>
      <c r="E31" s="8"/>
      <c r="F31" s="8"/>
      <c r="G31" s="8"/>
      <c r="H31" s="8"/>
      <c r="I31" s="8"/>
      <c r="J31" s="35"/>
      <c r="K31" s="36"/>
      <c r="L31" s="36"/>
      <c r="M31" s="27"/>
      <c r="N31" s="27"/>
    </row>
    <row r="32" spans="1:14" ht="15" customHeight="1" x14ac:dyDescent="0.2">
      <c r="A32" s="136" t="str">
        <f ca="1">Translations!$A$107</f>
        <v xml:space="preserve">LIGNE E : Montant total des ressources prévisionnelles (montants annuels) </v>
      </c>
      <c r="B32" s="137"/>
      <c r="C32" s="137"/>
      <c r="D32" s="138"/>
      <c r="E32" s="4">
        <f>SUM(E30+E29+E15)</f>
        <v>0</v>
      </c>
      <c r="F32" s="4">
        <f>SUM(F30+F29+F15)</f>
        <v>0</v>
      </c>
      <c r="G32" s="4">
        <f>SUM(G30+G29+G15)</f>
        <v>0</v>
      </c>
      <c r="H32" s="4">
        <f>SUM(H30+H29+H15)</f>
        <v>0</v>
      </c>
      <c r="I32" s="4">
        <f>SUM(I30+I29+I15)</f>
        <v>0</v>
      </c>
      <c r="J32" s="139"/>
      <c r="K32" s="148"/>
      <c r="L32" s="149"/>
    </row>
    <row r="33" spans="1:14" ht="15" customHeight="1" x14ac:dyDescent="0.2">
      <c r="A33" s="136" t="str">
        <f ca="1">Translations!$A$108</f>
        <v>LIGNE F : Montant annuel prévisionnel du déficit de financement (ligne A-E)</v>
      </c>
      <c r="B33" s="137"/>
      <c r="C33" s="137"/>
      <c r="D33" s="138"/>
      <c r="E33" s="4">
        <f>+E8-E32</f>
        <v>0</v>
      </c>
      <c r="F33" s="4">
        <f>+F8-F32</f>
        <v>0</v>
      </c>
      <c r="G33" s="4">
        <f>+G8-G32</f>
        <v>0</v>
      </c>
      <c r="H33" s="4">
        <f>+H8-H32</f>
        <v>0</v>
      </c>
      <c r="I33" s="4">
        <f>+I8-I32</f>
        <v>0</v>
      </c>
      <c r="J33" s="139"/>
      <c r="K33" s="140"/>
      <c r="L33" s="141"/>
      <c r="M33" s="27"/>
      <c r="N33" s="27"/>
    </row>
    <row r="34" spans="1:14" ht="15" customHeight="1" x14ac:dyDescent="0.2">
      <c r="A34" s="136" t="str">
        <f ca="1">Translations!$A$109</f>
        <v>LIGNE G : Montant de la demande de financement dans les limites de la somme allouée au pays</v>
      </c>
      <c r="B34" s="137"/>
      <c r="C34" s="137"/>
      <c r="D34" s="138"/>
      <c r="E34" s="65"/>
      <c r="F34" s="65"/>
      <c r="G34" s="65"/>
      <c r="H34" s="65"/>
      <c r="I34" s="65"/>
      <c r="J34" s="142"/>
      <c r="K34" s="143"/>
      <c r="L34" s="144"/>
      <c r="M34" s="27"/>
      <c r="N34" s="31"/>
    </row>
    <row r="35" spans="1:14" ht="15" customHeight="1" x14ac:dyDescent="0.2">
      <c r="A35" s="136" t="str">
        <f ca="1">Translations!$A$110</f>
        <v>LIGNE H : Total du solde du déficit de financement (montants annuels) (Ligne F-G)</v>
      </c>
      <c r="B35" s="137"/>
      <c r="C35" s="137"/>
      <c r="D35" s="138"/>
      <c r="E35" s="4">
        <f>E33-E34</f>
        <v>0</v>
      </c>
      <c r="F35" s="4">
        <f>F33-F34</f>
        <v>0</v>
      </c>
      <c r="G35" s="4">
        <f>G33-G34</f>
        <v>0</v>
      </c>
      <c r="H35" s="4">
        <f>H33-H34</f>
        <v>0</v>
      </c>
      <c r="I35" s="4">
        <f>I33-I34</f>
        <v>0</v>
      </c>
      <c r="J35" s="145"/>
      <c r="K35" s="146"/>
      <c r="L35" s="147"/>
      <c r="M35" s="37"/>
      <c r="N35" s="31"/>
    </row>
  </sheetData>
  <sheetProtection password="CDD8" sheet="1" formatColumns="0" formatRows="0"/>
  <protectedRanges>
    <protectedRange sqref="B6:L6 E8:L8 B10:L14 A16:L28" name="Range1"/>
  </protectedRanges>
  <mergeCells count="44">
    <mergeCell ref="J1:K1"/>
    <mergeCell ref="J2:K2"/>
    <mergeCell ref="A1:C2"/>
    <mergeCell ref="E1:F1"/>
    <mergeCell ref="G1:G2"/>
    <mergeCell ref="H1:H2"/>
    <mergeCell ref="E2:F2"/>
    <mergeCell ref="J14:L14"/>
    <mergeCell ref="B3:D3"/>
    <mergeCell ref="E3:I3"/>
    <mergeCell ref="J3:L4"/>
    <mergeCell ref="J5:L5"/>
    <mergeCell ref="J6:L6"/>
    <mergeCell ref="A8:D8"/>
    <mergeCell ref="J8:L8"/>
    <mergeCell ref="A9:L9"/>
    <mergeCell ref="J10:L10"/>
    <mergeCell ref="J11:L11"/>
    <mergeCell ref="J12:L12"/>
    <mergeCell ref="J13:L13"/>
    <mergeCell ref="J26:L26"/>
    <mergeCell ref="J15:L15"/>
    <mergeCell ref="J16:L16"/>
    <mergeCell ref="J17:L17"/>
    <mergeCell ref="J18:L18"/>
    <mergeCell ref="J19:L19"/>
    <mergeCell ref="J20:L20"/>
    <mergeCell ref="J21:L21"/>
    <mergeCell ref="J22:L22"/>
    <mergeCell ref="J23:L23"/>
    <mergeCell ref="J24:L24"/>
    <mergeCell ref="J25:L25"/>
    <mergeCell ref="J27:L27"/>
    <mergeCell ref="J28:L28"/>
    <mergeCell ref="J29:L29"/>
    <mergeCell ref="J30:L30"/>
    <mergeCell ref="A32:D32"/>
    <mergeCell ref="J32:L32"/>
    <mergeCell ref="A33:D33"/>
    <mergeCell ref="J33:L33"/>
    <mergeCell ref="A34:D34"/>
    <mergeCell ref="J34:L34"/>
    <mergeCell ref="A35:D35"/>
    <mergeCell ref="J35:L35"/>
  </mergeCells>
  <dataValidations count="1">
    <dataValidation type="decimal" operator="greaterThanOrEqual" allowBlank="1" showInputMessage="1" showErrorMessage="1" sqref="E8:I8 B10:I14 B16:I28 B30:I30 E34:I34" xr:uid="{00000000-0002-0000-0400-000000000000}">
      <formula1>0</formula1>
    </dataValidation>
  </dataValidations>
  <pageMargins left="0.7" right="0.7" top="0.75" bottom="0.75" header="0.3" footer="0.3"/>
  <pageSetup paperSize="8"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400-000001000000}">
          <x14:formula1>
            <xm:f>Dropdowns!$AA$3:$AA$50</xm:f>
          </x14:formula1>
          <xm:sqref>A16:A28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5"/>
  <sheetViews>
    <sheetView view="pageBreakPreview" zoomScale="80" zoomScaleSheetLayoutView="80" workbookViewId="0">
      <selection activeCell="I54" sqref="I54"/>
    </sheetView>
  </sheetViews>
  <sheetFormatPr defaultColWidth="10.42578125" defaultRowHeight="14.25" x14ac:dyDescent="0.2"/>
  <cols>
    <col min="1" max="1" width="60.5703125" style="6" customWidth="1"/>
    <col min="2" max="9" width="12.5703125" style="6" customWidth="1"/>
    <col min="10" max="11" width="27.5703125" style="6" customWidth="1"/>
    <col min="12" max="12" width="15.5703125" style="6" customWidth="1"/>
    <col min="13" max="16384" width="10.42578125" style="6"/>
  </cols>
  <sheetData>
    <row r="1" spans="1:14" ht="15" customHeight="1" x14ac:dyDescent="0.2">
      <c r="A1" s="161" t="str">
        <f ca="1">Translations!$A$93</f>
        <v>Aperçu des déficits de financement</v>
      </c>
      <c r="B1" s="162"/>
      <c r="C1" s="163"/>
      <c r="D1" s="100" t="str">
        <f ca="1">Translations!$A$10</f>
        <v>Pays</v>
      </c>
      <c r="E1" s="167" t="str">
        <f>VLOOKUP('Cover Sheet'!$D$8,Dropdowns!$I$3:$L$243,Translations!$C$1+1,0)</f>
        <v>Côte d'Ivoire</v>
      </c>
      <c r="F1" s="168"/>
      <c r="G1" s="169" t="str">
        <f ca="1">Translations!$A$85</f>
        <v>Composante</v>
      </c>
      <c r="H1" s="171" t="str">
        <f ca="1">Translations!$A$91</f>
        <v>Tuberculose</v>
      </c>
      <c r="J1" s="159" t="str">
        <f ca="1">Translations!$A$86</f>
        <v>Exercice financier de début de la période de mise en œuvre</v>
      </c>
      <c r="K1" s="160"/>
      <c r="L1" s="75">
        <f>IF(ISNUMBER('Cover Sheet'!C13),'Cover Sheet'!C13,VLOOKUP("Select year",Dropdowns!$O$17:$R$17,LangOffset+1,0))</f>
        <v>2021</v>
      </c>
      <c r="M1" s="25"/>
      <c r="N1" s="25"/>
    </row>
    <row r="2" spans="1:14" ht="15" customHeight="1" x14ac:dyDescent="0.2">
      <c r="A2" s="164"/>
      <c r="B2" s="165"/>
      <c r="C2" s="166"/>
      <c r="D2" s="100" t="str">
        <f ca="1">Translations!$A$12</f>
        <v>Devise</v>
      </c>
      <c r="E2" s="167" t="str">
        <f>VLOOKUP('Cover Sheet'!$D$10,Dropdowns!$O$13:$R$15,Translations!$C$1+1,0)</f>
        <v>EUR</v>
      </c>
      <c r="F2" s="168"/>
      <c r="G2" s="170"/>
      <c r="H2" s="172"/>
      <c r="J2" s="159" t="str">
        <f ca="1">Translations!$A$87</f>
        <v>Exercice financier de fin de la période de mise en œuvre</v>
      </c>
      <c r="K2" s="160"/>
      <c r="L2" s="75">
        <f>IF(ISNUMBER('Cover Sheet'!C14),'Cover Sheet'!C14,VLOOKUP("Select year",Dropdowns!$O$17:$R$17,LangOffset+1,0))</f>
        <v>2023</v>
      </c>
      <c r="M2" s="25"/>
      <c r="N2" s="25"/>
    </row>
    <row r="3" spans="1:14" ht="15" customHeight="1" x14ac:dyDescent="0.2">
      <c r="A3" s="60"/>
      <c r="B3" s="150" t="str">
        <f ca="1">Translations!$A$111</f>
        <v>Actuel et antérieur</v>
      </c>
      <c r="C3" s="151"/>
      <c r="D3" s="151"/>
      <c r="E3" s="150" t="str">
        <f ca="1">Translations!$A$112</f>
        <v>Estimé</v>
      </c>
      <c r="F3" s="151"/>
      <c r="G3" s="151"/>
      <c r="H3" s="151"/>
      <c r="I3" s="152"/>
      <c r="J3" s="153" t="str">
        <f ca="1">Translations!$A$113</f>
        <v>Source des données/Commentaires</v>
      </c>
      <c r="K3" s="154"/>
      <c r="L3" s="155"/>
      <c r="M3" s="27"/>
      <c r="N3" s="27"/>
    </row>
    <row r="4" spans="1:14" ht="15" customHeight="1" x14ac:dyDescent="0.2">
      <c r="A4" s="99" t="str">
        <f ca="1">Translations!$A$94</f>
        <v>Exercice financier</v>
      </c>
      <c r="B4" s="98">
        <f>IFERROR(C4-1,"")</f>
        <v>2018</v>
      </c>
      <c r="C4" s="98">
        <f>IFERROR(D4-1,"")</f>
        <v>2019</v>
      </c>
      <c r="D4" s="98">
        <f>IFERROR(L1-1,"")</f>
        <v>2020</v>
      </c>
      <c r="E4" s="98">
        <f>IF(ISNUMBER(L1),L1,"")</f>
        <v>2021</v>
      </c>
      <c r="F4" s="98">
        <f>IFERROR(E4+1,"")</f>
        <v>2022</v>
      </c>
      <c r="G4" s="98">
        <f>IFERROR(F4+1,"")</f>
        <v>2023</v>
      </c>
      <c r="H4" s="98">
        <f>IFERROR(G4+1,"")</f>
        <v>2024</v>
      </c>
      <c r="I4" s="98">
        <f>IFERROR(H4+1,"")</f>
        <v>2025</v>
      </c>
      <c r="J4" s="156"/>
      <c r="K4" s="157"/>
      <c r="L4" s="158"/>
      <c r="M4" s="27"/>
      <c r="N4" s="27"/>
    </row>
    <row r="5" spans="1:14" ht="30" customHeight="1" x14ac:dyDescent="0.2">
      <c r="A5" s="99" t="str">
        <f ca="1">Translations!$A$95</f>
        <v>Exercice financier (précisé)</v>
      </c>
      <c r="B5" s="28" t="str">
        <f>IFERROR(IF('Cover Sheet'!$D$9="January - December","01/"&amp;B4&amp;" - "&amp;"12/"&amp;B4,IF('Cover Sheet'!$D$9="April - March","04/"&amp;B4&amp;" - "&amp;"03/"&amp;B4+1,IF('Cover Sheet'!$D$9="July - June","07/"&amp;B4-1&amp;" - "&amp;"06/"&amp;B4,IF('Cover Sheet'!$D$9="October - September","10/"&amp;B4-1&amp;" - "&amp;"09/"&amp;B4,"")))),"")</f>
        <v>01/2018 - 12/2018</v>
      </c>
      <c r="C5" s="28" t="str">
        <f>IFERROR(IF('Cover Sheet'!$D$9="January - December","01/"&amp;C4&amp;" - "&amp;"12/"&amp;C4,IF('Cover Sheet'!$D$9="April - March","04/"&amp;C4&amp;" - "&amp;"03/"&amp;C4+1,IF('Cover Sheet'!$D$9="July - June","07/"&amp;C4-1&amp;" - "&amp;"06/"&amp;C4,IF('Cover Sheet'!$D$9="October - September","10/"&amp;C4-1&amp;" - "&amp;"09/"&amp;C4,"")))),"")</f>
        <v>01/2019 - 12/2019</v>
      </c>
      <c r="D5" s="28" t="str">
        <f>IFERROR(IF('Cover Sheet'!$D$9="January - December","01/"&amp;D4&amp;" - "&amp;"12/"&amp;D4,IF('Cover Sheet'!$D$9="April - March","04/"&amp;D4&amp;" - "&amp;"03/"&amp;D4+1,IF('Cover Sheet'!$D$9="July - June","07/"&amp;D4-1&amp;" - "&amp;"06/"&amp;D4,IF('Cover Sheet'!$D$9="October - September","10/"&amp;D4-1&amp;" - "&amp;"09/"&amp;D4,"")))),"")</f>
        <v>01/2020 - 12/2020</v>
      </c>
      <c r="E5" s="28" t="str">
        <f>IFERROR(IF('Cover Sheet'!$D$9="January - December","01/"&amp;E4&amp;" - "&amp;"12/"&amp;E4,IF('Cover Sheet'!$D$9="April - March","04/"&amp;E4&amp;" - "&amp;"03/"&amp;E4+1,IF('Cover Sheet'!$D$9="July - June","07/"&amp;E4-1&amp;" - "&amp;"06/"&amp;E4,IF('Cover Sheet'!$D$9="October - September","10/"&amp;E4-1&amp;" - "&amp;"09/"&amp;E4,"")))),"")</f>
        <v>01/2021 - 12/2021</v>
      </c>
      <c r="F5" s="28" t="str">
        <f>IFERROR(IF('Cover Sheet'!$D$9="January - December","01/"&amp;F4&amp;" - "&amp;"12/"&amp;F4,IF('Cover Sheet'!$D$9="April - March","04/"&amp;F4&amp;" - "&amp;"03/"&amp;F4+1,IF('Cover Sheet'!$D$9="July - June","07/"&amp;F4-1&amp;" - "&amp;"06/"&amp;F4,IF('Cover Sheet'!$D$9="October - September","10/"&amp;F4-1&amp;" - "&amp;"09/"&amp;F4,"")))),"")</f>
        <v>01/2022 - 12/2022</v>
      </c>
      <c r="G5" s="28" t="str">
        <f>IFERROR(IF('Cover Sheet'!$D$9="January - December","01/"&amp;G4&amp;" - "&amp;"12/"&amp;G4,IF('Cover Sheet'!$D$9="April - March","04/"&amp;G4&amp;" - "&amp;"03/"&amp;G4+1,IF('Cover Sheet'!$D$9="July - June","07/"&amp;G4-1&amp;" - "&amp;"06/"&amp;G4,IF('Cover Sheet'!$D$9="October - September","10/"&amp;G4-1&amp;" - "&amp;"09/"&amp;G4,"")))),"")</f>
        <v>01/2023 - 12/2023</v>
      </c>
      <c r="H5" s="28" t="str">
        <f>IFERROR(IF('Cover Sheet'!$D$9="January - December","01/"&amp;H4&amp;" - "&amp;"12/"&amp;H4,IF('Cover Sheet'!$D$9="April - March","04/"&amp;H4&amp;" - "&amp;"03/"&amp;H4+1,IF('Cover Sheet'!$D$9="July - June","07/"&amp;H4-1&amp;" - "&amp;"06/"&amp;H4,IF('Cover Sheet'!$D$9="October - September","10/"&amp;H4-1&amp;" - "&amp;"09/"&amp;H4,"")))),"")</f>
        <v>01/2024 - 12/2024</v>
      </c>
      <c r="I5" s="28" t="str">
        <f>IFERROR(IF('Cover Sheet'!$D$9="January - December","01/"&amp;I4&amp;" - "&amp;"12/"&amp;I4,IF('Cover Sheet'!$D$9="April - March","04/"&amp;I4&amp;" - "&amp;"03/"&amp;I4+1,IF('Cover Sheet'!$D$9="July - June","07/"&amp;I4-1&amp;" - "&amp;"06/"&amp;I4,IF('Cover Sheet'!$D$9="October - September","10/"&amp;I4-1&amp;" - "&amp;"09/"&amp;I4,"")))),"")</f>
        <v>01/2025 - 12/2025</v>
      </c>
      <c r="J5" s="142"/>
      <c r="K5" s="143"/>
      <c r="L5" s="144"/>
      <c r="M5" s="27"/>
      <c r="N5" s="27"/>
    </row>
    <row r="6" spans="1:14" ht="15" customHeight="1" x14ac:dyDescent="0.2">
      <c r="A6" s="99" t="str">
        <f ca="1">Translations!$A$96</f>
        <v>Taux de change (unités de monnaie locale par dollars US/euros)</v>
      </c>
      <c r="B6" s="64">
        <v>655.95699999999999</v>
      </c>
      <c r="C6" s="64">
        <v>655.95699999999999</v>
      </c>
      <c r="D6" s="64">
        <v>655.95699999999999</v>
      </c>
      <c r="E6" s="64">
        <v>655.95699999999999</v>
      </c>
      <c r="F6" s="64">
        <v>655.95699999999999</v>
      </c>
      <c r="G6" s="64">
        <v>655.95699999999999</v>
      </c>
      <c r="H6" s="64">
        <v>655.95699999999999</v>
      </c>
      <c r="I6" s="64">
        <v>655.95699999999999</v>
      </c>
      <c r="J6" s="142"/>
      <c r="K6" s="143"/>
      <c r="L6" s="144"/>
      <c r="M6" s="27"/>
      <c r="N6" s="27"/>
    </row>
    <row r="7" spans="1:14" ht="3" customHeight="1" x14ac:dyDescent="0.2">
      <c r="A7" s="10"/>
      <c r="B7" s="9"/>
      <c r="C7" s="9"/>
      <c r="D7" s="9"/>
      <c r="E7" s="8"/>
      <c r="F7" s="8"/>
      <c r="G7" s="8"/>
      <c r="H7" s="8"/>
      <c r="I7" s="8"/>
      <c r="J7" s="29"/>
      <c r="K7" s="30"/>
      <c r="L7" s="30"/>
      <c r="M7" s="27"/>
      <c r="N7" s="27"/>
    </row>
    <row r="8" spans="1:14" ht="30" customHeight="1" x14ac:dyDescent="0.2">
      <c r="A8" s="136" t="str">
        <f ca="1">Translations!$A$97</f>
        <v>LIGNE A : Total des besoins de financement au titre du plan stratégique national (fournir les montants annuels)</v>
      </c>
      <c r="B8" s="137"/>
      <c r="C8" s="137"/>
      <c r="D8" s="138"/>
      <c r="E8" s="94">
        <v>37530976.902277552</v>
      </c>
      <c r="F8" s="94">
        <v>26706636.357347865</v>
      </c>
      <c r="G8" s="94">
        <v>27378551.247101985</v>
      </c>
      <c r="H8" s="94">
        <v>25871334.731950533</v>
      </c>
      <c r="I8" s="94">
        <v>26276605.428669903</v>
      </c>
      <c r="J8" s="173" t="s">
        <v>1382</v>
      </c>
      <c r="K8" s="174"/>
      <c r="L8" s="175"/>
      <c r="M8" s="27"/>
      <c r="N8" s="31"/>
    </row>
    <row r="9" spans="1:14" ht="15" customHeight="1" x14ac:dyDescent="0.2">
      <c r="A9" s="136" t="str">
        <f ca="1">Translations!$A$98</f>
        <v>LIGNES B, C et D : Ressources antérieures, actuelles et prévisionnelles requises pour répondre aux besoins de financement du plan stratégique national</v>
      </c>
      <c r="B9" s="137"/>
      <c r="C9" s="137"/>
      <c r="D9" s="137"/>
      <c r="E9" s="137"/>
      <c r="F9" s="137"/>
      <c r="G9" s="137"/>
      <c r="H9" s="137"/>
      <c r="I9" s="137"/>
      <c r="J9" s="137"/>
      <c r="K9" s="137"/>
      <c r="L9" s="138"/>
      <c r="M9" s="27"/>
      <c r="N9" s="27"/>
    </row>
    <row r="10" spans="1:14" ht="15" customHeight="1" x14ac:dyDescent="0.2">
      <c r="A10" s="32" t="str">
        <f ca="1">Translations!$A$99</f>
        <v>Source nationale B1 : Prêts</v>
      </c>
      <c r="B10" s="94">
        <v>0</v>
      </c>
      <c r="C10" s="94">
        <v>0</v>
      </c>
      <c r="D10" s="94">
        <v>0</v>
      </c>
      <c r="E10" s="94">
        <v>0</v>
      </c>
      <c r="F10" s="94">
        <v>0</v>
      </c>
      <c r="G10" s="94">
        <v>0</v>
      </c>
      <c r="H10" s="94">
        <v>0</v>
      </c>
      <c r="I10" s="94">
        <v>0</v>
      </c>
      <c r="J10" s="142" t="s">
        <v>1383</v>
      </c>
      <c r="K10" s="143"/>
      <c r="L10" s="144"/>
      <c r="M10" s="27"/>
      <c r="N10" s="27"/>
    </row>
    <row r="11" spans="1:14" ht="23.1" customHeight="1" x14ac:dyDescent="0.2">
      <c r="A11" s="32" t="str">
        <f ca="1">Translations!$A$100</f>
        <v>Source nationale B2 : Allégement de la dette</v>
      </c>
      <c r="B11" s="94">
        <v>0</v>
      </c>
      <c r="C11" s="94">
        <v>0</v>
      </c>
      <c r="D11" s="94">
        <v>0</v>
      </c>
      <c r="E11" s="94">
        <v>0</v>
      </c>
      <c r="F11" s="94">
        <v>0</v>
      </c>
      <c r="G11" s="94">
        <v>0</v>
      </c>
      <c r="H11" s="94">
        <v>0</v>
      </c>
      <c r="I11" s="94">
        <v>0</v>
      </c>
      <c r="J11" s="142" t="s">
        <v>1383</v>
      </c>
      <c r="K11" s="143"/>
      <c r="L11" s="144"/>
      <c r="M11" s="27"/>
      <c r="N11" s="27"/>
    </row>
    <row r="12" spans="1:14" ht="87.6" customHeight="1" x14ac:dyDescent="0.2">
      <c r="A12" s="32" t="str">
        <f ca="1">Translations!$A$101</f>
        <v>Source nationale B3 : Recettes publiques</v>
      </c>
      <c r="B12" s="101">
        <v>3594801.3338457476</v>
      </c>
      <c r="C12" s="101">
        <v>6280904.785748844</v>
      </c>
      <c r="D12" s="101">
        <v>6111735.4098090604</v>
      </c>
      <c r="E12" s="94">
        <v>6232820.7297648229</v>
      </c>
      <c r="F12" s="94">
        <v>6520887.6411629785</v>
      </c>
      <c r="G12" s="94">
        <v>6629393.1590551566</v>
      </c>
      <c r="H12" s="94"/>
      <c r="I12" s="94"/>
      <c r="J12" s="142" t="s">
        <v>1384</v>
      </c>
      <c r="K12" s="143"/>
      <c r="L12" s="144"/>
      <c r="M12" s="27"/>
      <c r="N12" s="27"/>
    </row>
    <row r="13" spans="1:14" ht="25.35" customHeight="1" x14ac:dyDescent="0.2">
      <c r="A13" s="32" t="str">
        <f ca="1">Translations!$A$102</f>
        <v>Source nationale B4 : Sécurité sociale</v>
      </c>
      <c r="B13" s="94">
        <v>0</v>
      </c>
      <c r="C13" s="94">
        <v>0</v>
      </c>
      <c r="D13" s="94">
        <v>0</v>
      </c>
      <c r="E13" s="94">
        <v>0</v>
      </c>
      <c r="F13" s="94">
        <v>0</v>
      </c>
      <c r="G13" s="94">
        <v>0</v>
      </c>
      <c r="H13" s="94">
        <v>0</v>
      </c>
      <c r="I13" s="94">
        <v>0</v>
      </c>
      <c r="J13" s="142" t="s">
        <v>1383</v>
      </c>
      <c r="K13" s="143"/>
      <c r="L13" s="144"/>
      <c r="M13" s="27"/>
      <c r="N13" s="27"/>
    </row>
    <row r="14" spans="1:14" ht="44.1" customHeight="1" x14ac:dyDescent="0.2">
      <c r="A14" s="32" t="str">
        <f ca="1">Translations!$A$103</f>
        <v>Source nationale B5 : Contributions du secteur privé (national)</v>
      </c>
      <c r="B14" s="94">
        <f>1000000/655.957</f>
        <v>1524.4901723741038</v>
      </c>
      <c r="C14" s="94">
        <f t="shared" ref="C14:I14" si="0">1000000/655.957</f>
        <v>1524.4901723741038</v>
      </c>
      <c r="D14" s="94">
        <f t="shared" si="0"/>
        <v>1524.4901723741038</v>
      </c>
      <c r="E14" s="94">
        <f t="shared" si="0"/>
        <v>1524.4901723741038</v>
      </c>
      <c r="F14" s="94">
        <f t="shared" si="0"/>
        <v>1524.4901723741038</v>
      </c>
      <c r="G14" s="94">
        <f t="shared" si="0"/>
        <v>1524.4901723741038</v>
      </c>
      <c r="H14" s="94">
        <f t="shared" si="0"/>
        <v>1524.4901723741038</v>
      </c>
      <c r="I14" s="94">
        <f t="shared" si="0"/>
        <v>1524.4901723741038</v>
      </c>
      <c r="J14" s="142" t="s">
        <v>1385</v>
      </c>
      <c r="K14" s="143"/>
      <c r="L14" s="144"/>
      <c r="M14" s="27"/>
      <c r="N14" s="27"/>
    </row>
    <row r="15" spans="1:14" ht="29.45" customHeight="1" x14ac:dyDescent="0.2">
      <c r="A15" s="33" t="str">
        <f ca="1">Translations!$A$104</f>
        <v>LIGNE B : Montant total des ressources NATIONALES antérieures, actuelles et prévisionnelles</v>
      </c>
      <c r="B15" s="34">
        <f t="shared" ref="B15:I15" si="1">SUM(B10:B14)</f>
        <v>3596325.8240181217</v>
      </c>
      <c r="C15" s="34">
        <f t="shared" si="1"/>
        <v>6282429.2759212181</v>
      </c>
      <c r="D15" s="34">
        <f t="shared" si="1"/>
        <v>6113259.8999814345</v>
      </c>
      <c r="E15" s="34">
        <f t="shared" si="1"/>
        <v>6234345.2199371969</v>
      </c>
      <c r="F15" s="34">
        <f t="shared" si="1"/>
        <v>6522412.1313353525</v>
      </c>
      <c r="G15" s="34">
        <f t="shared" si="1"/>
        <v>6630917.6492275307</v>
      </c>
      <c r="H15" s="34">
        <f t="shared" si="1"/>
        <v>1524.4901723741038</v>
      </c>
      <c r="I15" s="34">
        <f t="shared" si="1"/>
        <v>1524.4901723741038</v>
      </c>
      <c r="J15" s="139"/>
      <c r="K15" s="148"/>
      <c r="L15" s="149"/>
      <c r="M15" s="27"/>
      <c r="N15" s="27"/>
    </row>
    <row r="16" spans="1:14" ht="38.1" customHeight="1" x14ac:dyDescent="0.2">
      <c r="A16" s="71" t="s">
        <v>737</v>
      </c>
      <c r="B16" s="65">
        <f>15000*500/655.957</f>
        <v>11433.676292805778</v>
      </c>
      <c r="C16" s="65">
        <f>15000*500/655.957</f>
        <v>11433.676292805778</v>
      </c>
      <c r="D16" s="65">
        <f t="shared" ref="D16:I16" si="2">50000*500/655.957</f>
        <v>38112.254309352596</v>
      </c>
      <c r="E16" s="65">
        <f t="shared" si="2"/>
        <v>38112.254309352596</v>
      </c>
      <c r="F16" s="65">
        <f t="shared" si="2"/>
        <v>38112.254309352596</v>
      </c>
      <c r="G16" s="65">
        <f t="shared" si="2"/>
        <v>38112.254309352596</v>
      </c>
      <c r="H16" s="65">
        <f t="shared" si="2"/>
        <v>38112.254309352596</v>
      </c>
      <c r="I16" s="65">
        <f t="shared" si="2"/>
        <v>38112.254309352596</v>
      </c>
      <c r="J16" s="142" t="s">
        <v>1386</v>
      </c>
      <c r="K16" s="143"/>
      <c r="L16" s="144"/>
      <c r="M16" s="27"/>
      <c r="N16" s="27"/>
    </row>
    <row r="17" spans="1:14" ht="47.45" customHeight="1" x14ac:dyDescent="0.2">
      <c r="A17" s="71" t="s">
        <v>723</v>
      </c>
      <c r="B17" s="65">
        <f>55408672/655.957</f>
        <v>84469.975928300177</v>
      </c>
      <c r="C17" s="65">
        <f>74292707/655.957</f>
        <v>113258.50170056878</v>
      </c>
      <c r="D17" s="65">
        <f t="shared" ref="D17:I17" si="3">137726250/655.957</f>
        <v>209962.31460293892</v>
      </c>
      <c r="E17" s="65">
        <f t="shared" si="3"/>
        <v>209962.31460293892</v>
      </c>
      <c r="F17" s="65">
        <f t="shared" si="3"/>
        <v>209962.31460293892</v>
      </c>
      <c r="G17" s="65">
        <f t="shared" si="3"/>
        <v>209962.31460293892</v>
      </c>
      <c r="H17" s="65">
        <f t="shared" si="3"/>
        <v>209962.31460293892</v>
      </c>
      <c r="I17" s="65">
        <f t="shared" si="3"/>
        <v>209962.31460293892</v>
      </c>
      <c r="J17" s="142" t="s">
        <v>1387</v>
      </c>
      <c r="K17" s="143"/>
      <c r="L17" s="144"/>
      <c r="M17" s="27"/>
      <c r="N17" s="27"/>
    </row>
    <row r="18" spans="1:14" ht="95.45" customHeight="1" x14ac:dyDescent="0.2">
      <c r="A18" s="71" t="s">
        <v>582</v>
      </c>
      <c r="B18" s="65">
        <f>15400000/655.957</f>
        <v>23477.148654561199</v>
      </c>
      <c r="C18" s="65">
        <f>13480000/655.957</f>
        <v>20550.127523602918</v>
      </c>
      <c r="D18" s="65">
        <f t="shared" ref="D18:I18" si="4">78000000/655.957</f>
        <v>118910.2334451801</v>
      </c>
      <c r="E18" s="65">
        <f t="shared" si="4"/>
        <v>118910.2334451801</v>
      </c>
      <c r="F18" s="65">
        <f t="shared" si="4"/>
        <v>118910.2334451801</v>
      </c>
      <c r="G18" s="65">
        <f t="shared" si="4"/>
        <v>118910.2334451801</v>
      </c>
      <c r="H18" s="65">
        <f t="shared" si="4"/>
        <v>118910.2334451801</v>
      </c>
      <c r="I18" s="65">
        <f t="shared" si="4"/>
        <v>118910.2334451801</v>
      </c>
      <c r="J18" s="142" t="s">
        <v>1388</v>
      </c>
      <c r="K18" s="143"/>
      <c r="L18" s="144"/>
      <c r="M18" s="27"/>
      <c r="N18" s="27"/>
    </row>
    <row r="19" spans="1:14" ht="15" customHeight="1" x14ac:dyDescent="0.2">
      <c r="A19" s="71" t="s">
        <v>450</v>
      </c>
      <c r="B19" s="65"/>
      <c r="C19" s="65"/>
      <c r="D19" s="65"/>
      <c r="E19" s="65"/>
      <c r="F19" s="65"/>
      <c r="G19" s="65"/>
      <c r="H19" s="65"/>
      <c r="I19" s="65"/>
      <c r="J19" s="142"/>
      <c r="K19" s="143"/>
      <c r="L19" s="144"/>
      <c r="M19" s="27"/>
      <c r="N19" s="27"/>
    </row>
    <row r="20" spans="1:14" ht="15" customHeight="1" x14ac:dyDescent="0.2">
      <c r="A20" s="71" t="str">
        <f>VLOOKUP("Select External Source",Dropdowns!$AB$3:$AE$3,LangOffset+1,0)</f>
        <v>Choisir la source extérieure</v>
      </c>
      <c r="B20" s="65"/>
      <c r="C20" s="65"/>
      <c r="D20" s="65"/>
      <c r="E20" s="65"/>
      <c r="F20" s="65"/>
      <c r="G20" s="65"/>
      <c r="H20" s="65"/>
      <c r="I20" s="65"/>
      <c r="J20" s="142"/>
      <c r="K20" s="143"/>
      <c r="L20" s="144"/>
      <c r="M20" s="27"/>
      <c r="N20" s="27"/>
    </row>
    <row r="21" spans="1:14" ht="15" customHeight="1" x14ac:dyDescent="0.2">
      <c r="A21" s="71" t="str">
        <f>VLOOKUP("Select External Source",Dropdowns!$AB$3:$AE$3,LangOffset+1,0)</f>
        <v>Choisir la source extérieure</v>
      </c>
      <c r="B21" s="65"/>
      <c r="C21" s="65"/>
      <c r="D21" s="65"/>
      <c r="E21" s="65"/>
      <c r="F21" s="65"/>
      <c r="G21" s="65"/>
      <c r="H21" s="65"/>
      <c r="I21" s="65"/>
      <c r="J21" s="142"/>
      <c r="K21" s="143"/>
      <c r="L21" s="144"/>
      <c r="M21" s="27"/>
      <c r="N21" s="27"/>
    </row>
    <row r="22" spans="1:14" ht="15" customHeight="1" x14ac:dyDescent="0.2">
      <c r="A22" s="71" t="str">
        <f>VLOOKUP("Select External Source",Dropdowns!$AB$3:$AE$3,LangOffset+1,0)</f>
        <v>Choisir la source extérieure</v>
      </c>
      <c r="B22" s="65"/>
      <c r="C22" s="65"/>
      <c r="D22" s="65"/>
      <c r="E22" s="65"/>
      <c r="F22" s="65"/>
      <c r="G22" s="65"/>
      <c r="H22" s="65"/>
      <c r="I22" s="65"/>
      <c r="J22" s="142"/>
      <c r="K22" s="143"/>
      <c r="L22" s="144"/>
      <c r="M22" s="27"/>
      <c r="N22" s="27"/>
    </row>
    <row r="23" spans="1:14" ht="15" customHeight="1" x14ac:dyDescent="0.2">
      <c r="A23" s="71" t="str">
        <f>VLOOKUP("Select External Source",Dropdowns!$AB$3:$AE$3,LangOffset+1,0)</f>
        <v>Choisir la source extérieure</v>
      </c>
      <c r="B23" s="65"/>
      <c r="C23" s="65"/>
      <c r="D23" s="65"/>
      <c r="E23" s="65"/>
      <c r="F23" s="65"/>
      <c r="G23" s="65"/>
      <c r="H23" s="65"/>
      <c r="I23" s="65"/>
      <c r="J23" s="142"/>
      <c r="K23" s="143"/>
      <c r="L23" s="144"/>
      <c r="M23" s="27"/>
      <c r="N23" s="27"/>
    </row>
    <row r="24" spans="1:14" ht="15" customHeight="1" x14ac:dyDescent="0.2">
      <c r="A24" s="71" t="str">
        <f>VLOOKUP("Select External Source",Dropdowns!$AB$3:$AE$3,LangOffset+1,0)</f>
        <v>Choisir la source extérieure</v>
      </c>
      <c r="B24" s="65"/>
      <c r="C24" s="65"/>
      <c r="D24" s="65"/>
      <c r="E24" s="65"/>
      <c r="F24" s="65"/>
      <c r="G24" s="65"/>
      <c r="H24" s="65"/>
      <c r="I24" s="65"/>
      <c r="J24" s="142"/>
      <c r="K24" s="143"/>
      <c r="L24" s="144"/>
      <c r="M24" s="27"/>
      <c r="N24" s="27"/>
    </row>
    <row r="25" spans="1:14" ht="15" customHeight="1" x14ac:dyDescent="0.2">
      <c r="A25" s="71" t="str">
        <f>VLOOKUP("Select External Source",Dropdowns!$AB$3:$AE$3,LangOffset+1,0)</f>
        <v>Choisir la source extérieure</v>
      </c>
      <c r="B25" s="65"/>
      <c r="C25" s="65"/>
      <c r="D25" s="65"/>
      <c r="E25" s="65"/>
      <c r="F25" s="65"/>
      <c r="G25" s="65"/>
      <c r="H25" s="65"/>
      <c r="I25" s="65"/>
      <c r="J25" s="142"/>
      <c r="K25" s="143"/>
      <c r="L25" s="144"/>
      <c r="M25" s="27"/>
      <c r="N25" s="27"/>
    </row>
    <row r="26" spans="1:14" ht="15" customHeight="1" x14ac:dyDescent="0.2">
      <c r="A26" s="71" t="str">
        <f>VLOOKUP("Select External Source",Dropdowns!$AB$3:$AE$3,LangOffset+1,0)</f>
        <v>Choisir la source extérieure</v>
      </c>
      <c r="B26" s="65"/>
      <c r="C26" s="65"/>
      <c r="D26" s="65"/>
      <c r="E26" s="65"/>
      <c r="F26" s="65"/>
      <c r="G26" s="65"/>
      <c r="H26" s="65"/>
      <c r="I26" s="65"/>
      <c r="J26" s="142"/>
      <c r="K26" s="143"/>
      <c r="L26" s="144"/>
      <c r="M26" s="27"/>
      <c r="N26" s="27"/>
    </row>
    <row r="27" spans="1:14" ht="15" customHeight="1" x14ac:dyDescent="0.2">
      <c r="A27" s="71" t="str">
        <f>VLOOKUP("Select External Source",Dropdowns!$AB$3:$AE$3,LangOffset+1,0)</f>
        <v>Choisir la source extérieure</v>
      </c>
      <c r="B27" s="65"/>
      <c r="C27" s="65"/>
      <c r="D27" s="65"/>
      <c r="E27" s="65"/>
      <c r="F27" s="65"/>
      <c r="G27" s="65"/>
      <c r="H27" s="65"/>
      <c r="I27" s="65"/>
      <c r="J27" s="142"/>
      <c r="K27" s="143"/>
      <c r="L27" s="144"/>
      <c r="M27" s="27"/>
      <c r="N27" s="27"/>
    </row>
    <row r="28" spans="1:14" ht="15" customHeight="1" x14ac:dyDescent="0.2">
      <c r="A28" s="71" t="str">
        <f>VLOOKUP("Select External Source",Dropdowns!$AB$3:$AE$3,LangOffset+1,0)</f>
        <v>Choisir la source extérieure</v>
      </c>
      <c r="B28" s="65"/>
      <c r="C28" s="65"/>
      <c r="D28" s="65"/>
      <c r="E28" s="65"/>
      <c r="F28" s="65"/>
      <c r="G28" s="65"/>
      <c r="H28" s="65"/>
      <c r="I28" s="65"/>
      <c r="J28" s="142"/>
      <c r="K28" s="143"/>
      <c r="L28" s="144"/>
      <c r="M28" s="27"/>
      <c r="N28" s="27"/>
    </row>
    <row r="29" spans="1:14" ht="45" customHeight="1" x14ac:dyDescent="0.2">
      <c r="A29" s="33" t="str">
        <f ca="1">Translations!$A$105</f>
        <v>LIGNE C : Montant total des ressources externes antérieures, actuelles et prévisionnelles (hors Fonds mondial)</v>
      </c>
      <c r="B29" s="4">
        <f t="shared" ref="B29:I29" si="5">SUM(B16:B28)</f>
        <v>119380.80087566715</v>
      </c>
      <c r="C29" s="4">
        <f t="shared" si="5"/>
        <v>145242.30551697747</v>
      </c>
      <c r="D29" s="4">
        <f t="shared" si="5"/>
        <v>366984.80235747161</v>
      </c>
      <c r="E29" s="4">
        <f t="shared" si="5"/>
        <v>366984.80235747161</v>
      </c>
      <c r="F29" s="4">
        <f t="shared" si="5"/>
        <v>366984.80235747161</v>
      </c>
      <c r="G29" s="4">
        <f t="shared" si="5"/>
        <v>366984.80235747161</v>
      </c>
      <c r="H29" s="4">
        <f t="shared" si="5"/>
        <v>366984.80235747161</v>
      </c>
      <c r="I29" s="4">
        <f t="shared" si="5"/>
        <v>366984.80235747161</v>
      </c>
      <c r="J29" s="139"/>
      <c r="K29" s="148"/>
      <c r="L29" s="149"/>
    </row>
    <row r="30" spans="1:14" ht="60" customHeight="1" x14ac:dyDescent="0.2">
      <c r="A30" s="33" t="str">
        <f ca="1">Translations!$A$106</f>
        <v>LIGNE D : Montant total des ressources antérieures, actuelles et prévisionnelles du Fonds mondial provenant de subventions existantes (hors montants figurant dans la demande de financement)</v>
      </c>
      <c r="B30" s="94">
        <f>2620138+1521487</f>
        <v>4141625</v>
      </c>
      <c r="C30" s="94">
        <f>2461568+1491842</f>
        <v>3953410</v>
      </c>
      <c r="D30" s="94">
        <f>4650266+1386671</f>
        <v>6036937</v>
      </c>
      <c r="E30" s="94"/>
      <c r="F30" s="94"/>
      <c r="G30" s="94"/>
      <c r="H30" s="94"/>
      <c r="I30" s="94"/>
      <c r="J30" s="142" t="s">
        <v>1389</v>
      </c>
      <c r="K30" s="143">
        <v>0</v>
      </c>
      <c r="L30" s="144"/>
    </row>
    <row r="31" spans="1:14" ht="14.25" customHeight="1" x14ac:dyDescent="0.2">
      <c r="A31" s="10"/>
      <c r="B31" s="9"/>
      <c r="C31" s="9"/>
      <c r="D31" s="9"/>
      <c r="E31" s="8"/>
      <c r="F31" s="8"/>
      <c r="G31" s="8"/>
      <c r="H31" s="8"/>
      <c r="I31" s="8"/>
      <c r="J31" s="35"/>
      <c r="K31" s="36"/>
      <c r="L31" s="36"/>
      <c r="M31" s="27"/>
      <c r="N31" s="27"/>
    </row>
    <row r="32" spans="1:14" ht="15" customHeight="1" x14ac:dyDescent="0.2">
      <c r="A32" s="136" t="str">
        <f ca="1">Translations!$A$107</f>
        <v xml:space="preserve">LIGNE E : Montant total des ressources prévisionnelles (montants annuels) </v>
      </c>
      <c r="B32" s="137"/>
      <c r="C32" s="137"/>
      <c r="D32" s="138"/>
      <c r="E32" s="4">
        <f>SUM(E30+E29+E15)</f>
        <v>6601330.0222946685</v>
      </c>
      <c r="F32" s="4">
        <f>SUM(F30+F29+F15)</f>
        <v>6889396.9336928241</v>
      </c>
      <c r="G32" s="4">
        <f>SUM(G30+G29+G15)</f>
        <v>6997902.4515850022</v>
      </c>
      <c r="H32" s="4">
        <f>SUM(H30+H29+H15)</f>
        <v>368509.29252984573</v>
      </c>
      <c r="I32" s="4">
        <f>SUM(I30+I29+I15)</f>
        <v>368509.29252984573</v>
      </c>
      <c r="J32" s="139"/>
      <c r="K32" s="148"/>
      <c r="L32" s="149"/>
    </row>
    <row r="33" spans="1:14" ht="15" customHeight="1" x14ac:dyDescent="0.2">
      <c r="A33" s="136" t="str">
        <f ca="1">Translations!$A$108</f>
        <v>LIGNE F : Montant annuel prévisionnel du déficit de financement (ligne A-E)</v>
      </c>
      <c r="B33" s="137"/>
      <c r="C33" s="137"/>
      <c r="D33" s="138"/>
      <c r="E33" s="4">
        <f>+E8-E32</f>
        <v>30929646.879982881</v>
      </c>
      <c r="F33" s="4">
        <f>+F8-F32</f>
        <v>19817239.423655041</v>
      </c>
      <c r="G33" s="4">
        <f>+G8-G32</f>
        <v>20380648.795516983</v>
      </c>
      <c r="H33" s="4">
        <f>+H8-H32</f>
        <v>25502825.439420685</v>
      </c>
      <c r="I33" s="4">
        <f>+I8-I32</f>
        <v>25908096.136140056</v>
      </c>
      <c r="J33" s="139"/>
      <c r="K33" s="140"/>
      <c r="L33" s="141"/>
      <c r="M33" s="27"/>
      <c r="N33" s="27"/>
    </row>
    <row r="34" spans="1:14" ht="15" customHeight="1" x14ac:dyDescent="0.2">
      <c r="A34" s="136" t="str">
        <f ca="1">Translations!$A$109</f>
        <v>LIGNE G : Montant de la demande de financement dans les limites de la somme allouée au pays</v>
      </c>
      <c r="B34" s="137"/>
      <c r="C34" s="137"/>
      <c r="D34" s="138"/>
      <c r="E34" s="65">
        <v>6066055</v>
      </c>
      <c r="F34" s="65">
        <v>5348380</v>
      </c>
      <c r="G34" s="65">
        <v>5564289</v>
      </c>
      <c r="H34" s="65"/>
      <c r="I34" s="65"/>
      <c r="J34" s="142"/>
      <c r="K34" s="143"/>
      <c r="L34" s="144"/>
      <c r="M34" s="27"/>
      <c r="N34" s="31"/>
    </row>
    <row r="35" spans="1:14" ht="15" customHeight="1" x14ac:dyDescent="0.2">
      <c r="A35" s="136" t="str">
        <f ca="1">Translations!$A$110</f>
        <v>LIGNE H : Total du solde du déficit de financement (montants annuels) (Ligne F-G)</v>
      </c>
      <c r="B35" s="137"/>
      <c r="C35" s="137"/>
      <c r="D35" s="138"/>
      <c r="E35" s="4">
        <f>E33-E34</f>
        <v>24863591.879982881</v>
      </c>
      <c r="F35" s="4">
        <f>F33-F34</f>
        <v>14468859.423655041</v>
      </c>
      <c r="G35" s="4">
        <f>G33-G34</f>
        <v>14816359.795516983</v>
      </c>
      <c r="H35" s="4">
        <f>H33-H34</f>
        <v>25502825.439420685</v>
      </c>
      <c r="I35" s="4">
        <f>I33-I34</f>
        <v>25908096.136140056</v>
      </c>
      <c r="J35" s="145"/>
      <c r="K35" s="146"/>
      <c r="L35" s="147"/>
      <c r="M35" s="37"/>
      <c r="N35" s="31"/>
    </row>
  </sheetData>
  <sheetProtection password="CDD8" sheet="1" formatColumns="0" formatRows="0"/>
  <protectedRanges>
    <protectedRange sqref="B6:L6 E8:L8 B10:L14 A16:L28" name="Range1"/>
  </protectedRanges>
  <mergeCells count="44">
    <mergeCell ref="E1:F1"/>
    <mergeCell ref="G1:G2"/>
    <mergeCell ref="H1:H2"/>
    <mergeCell ref="E2:F2"/>
    <mergeCell ref="J1:K1"/>
    <mergeCell ref="J2:K2"/>
    <mergeCell ref="A9:L9"/>
    <mergeCell ref="J10:L10"/>
    <mergeCell ref="J11:L11"/>
    <mergeCell ref="J12:L12"/>
    <mergeCell ref="J13:L13"/>
    <mergeCell ref="J3:L4"/>
    <mergeCell ref="J5:L5"/>
    <mergeCell ref="J6:L6"/>
    <mergeCell ref="A8:D8"/>
    <mergeCell ref="J8:L8"/>
    <mergeCell ref="A1:C2"/>
    <mergeCell ref="J26:L26"/>
    <mergeCell ref="J15:L15"/>
    <mergeCell ref="J16:L16"/>
    <mergeCell ref="J17:L17"/>
    <mergeCell ref="J18:L18"/>
    <mergeCell ref="J19:L19"/>
    <mergeCell ref="J20:L20"/>
    <mergeCell ref="J21:L21"/>
    <mergeCell ref="J22:L22"/>
    <mergeCell ref="J23:L23"/>
    <mergeCell ref="J24:L24"/>
    <mergeCell ref="J25:L25"/>
    <mergeCell ref="J14:L14"/>
    <mergeCell ref="B3:D3"/>
    <mergeCell ref="E3:I3"/>
    <mergeCell ref="J27:L27"/>
    <mergeCell ref="J28:L28"/>
    <mergeCell ref="J29:L29"/>
    <mergeCell ref="J30:L30"/>
    <mergeCell ref="A32:D32"/>
    <mergeCell ref="J32:L32"/>
    <mergeCell ref="A33:D33"/>
    <mergeCell ref="J33:L33"/>
    <mergeCell ref="A34:D34"/>
    <mergeCell ref="J34:L34"/>
    <mergeCell ref="A35:D35"/>
    <mergeCell ref="J35:L35"/>
  </mergeCells>
  <conditionalFormatting sqref="F12:I13 E8:I8">
    <cfRule type="expression" dxfId="0" priority="6">
      <formula>$E$6&gt;$L$2</formula>
    </cfRule>
  </conditionalFormatting>
  <dataValidations count="2">
    <dataValidation type="decimal" operator="greaterThanOrEqual" allowBlank="1" showInputMessage="1" showErrorMessage="1" sqref="E8:I8 B10:I14 B16:I28 B30:I30 E34:I34" xr:uid="{00000000-0002-0000-0500-000000000000}">
      <formula1>0</formula1>
    </dataValidation>
    <dataValidation operator="greaterThanOrEqual" allowBlank="1" showInputMessage="1" showErrorMessage="1" sqref="B6:I6" xr:uid="{00000000-0002-0000-0500-000001000000}"/>
  </dataValidations>
  <pageMargins left="0.7" right="0.7" top="0.75" bottom="0.75" header="0.3" footer="0.3"/>
  <pageSetup paperSize="8"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500-000002000000}">
          <x14:formula1>
            <xm:f>Dropdowns!$AA$3:$AA$50</xm:f>
          </x14:formula1>
          <xm:sqref>A16:A28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5"/>
  <sheetViews>
    <sheetView view="pageBreakPreview" zoomScaleSheetLayoutView="100" workbookViewId="0">
      <selection sqref="A1:C2"/>
    </sheetView>
  </sheetViews>
  <sheetFormatPr defaultColWidth="10.42578125" defaultRowHeight="14.25" x14ac:dyDescent="0.2"/>
  <cols>
    <col min="1" max="1" width="60.5703125" style="6" customWidth="1"/>
    <col min="2" max="9" width="12.5703125" style="6" customWidth="1"/>
    <col min="10" max="11" width="27.5703125" style="6" customWidth="1"/>
    <col min="12" max="12" width="15.5703125" style="6" customWidth="1"/>
    <col min="13" max="16384" width="10.42578125" style="6"/>
  </cols>
  <sheetData>
    <row r="1" spans="1:14" ht="15" customHeight="1" x14ac:dyDescent="0.2">
      <c r="A1" s="161" t="str">
        <f ca="1">Translations!$A$93</f>
        <v>Aperçu des déficits de financement</v>
      </c>
      <c r="B1" s="162"/>
      <c r="C1" s="163"/>
      <c r="D1" s="100" t="str">
        <f ca="1">Translations!$A$10</f>
        <v>Pays</v>
      </c>
      <c r="E1" s="167" t="str">
        <f>VLOOKUP('Cover Sheet'!$D$8,Dropdowns!$I$3:$L$243,Translations!$C$1+1,0)</f>
        <v>Côte d'Ivoire</v>
      </c>
      <c r="F1" s="168"/>
      <c r="G1" s="169" t="str">
        <f ca="1">Translations!$A$85</f>
        <v>Composante</v>
      </c>
      <c r="H1" s="171" t="str">
        <f ca="1">Translations!$A$92</f>
        <v>Paludisme</v>
      </c>
      <c r="J1" s="159" t="str">
        <f ca="1">Translations!$A$86</f>
        <v>Exercice financier de début de la période de mise en œuvre</v>
      </c>
      <c r="K1" s="160"/>
      <c r="L1" s="75" t="str">
        <f>IF(ISNUMBER('Cover Sheet'!D13),'Cover Sheet'!D13,VLOOKUP("Select year",Dropdowns!$O$17:$R$17,LangOffset+1,0))</f>
        <v>Choisir l'année</v>
      </c>
      <c r="M1" s="25"/>
      <c r="N1" s="25"/>
    </row>
    <row r="2" spans="1:14" ht="15" customHeight="1" x14ac:dyDescent="0.2">
      <c r="A2" s="164"/>
      <c r="B2" s="165"/>
      <c r="C2" s="166"/>
      <c r="D2" s="100" t="str">
        <f ca="1">Translations!$A$12</f>
        <v>Devise</v>
      </c>
      <c r="E2" s="167" t="str">
        <f>VLOOKUP('Cover Sheet'!$D$10,Dropdowns!$O$13:$R$15,Translations!$C$1+1,0)</f>
        <v>EUR</v>
      </c>
      <c r="F2" s="168"/>
      <c r="G2" s="170"/>
      <c r="H2" s="172"/>
      <c r="J2" s="159" t="str">
        <f ca="1">Translations!$A$87</f>
        <v>Exercice financier de fin de la période de mise en œuvre</v>
      </c>
      <c r="K2" s="160"/>
      <c r="L2" s="75" t="str">
        <f>IF(ISNUMBER('Cover Sheet'!D14),'Cover Sheet'!D14,VLOOKUP("Select year",Dropdowns!$O$17:$R$17,LangOffset+1,0))</f>
        <v>Choisir l'année</v>
      </c>
      <c r="M2" s="25"/>
      <c r="N2" s="25"/>
    </row>
    <row r="3" spans="1:14" ht="15" customHeight="1" x14ac:dyDescent="0.2">
      <c r="A3" s="60"/>
      <c r="B3" s="150" t="str">
        <f ca="1">Translations!$A$111</f>
        <v>Actuel et antérieur</v>
      </c>
      <c r="C3" s="151"/>
      <c r="D3" s="151"/>
      <c r="E3" s="150" t="str">
        <f ca="1">Translations!$A$112</f>
        <v>Estimé</v>
      </c>
      <c r="F3" s="151"/>
      <c r="G3" s="151"/>
      <c r="H3" s="151"/>
      <c r="I3" s="152"/>
      <c r="J3" s="153" t="str">
        <f ca="1">Translations!$A$113</f>
        <v>Source des données/Commentaires</v>
      </c>
      <c r="K3" s="154"/>
      <c r="L3" s="155"/>
      <c r="M3" s="27"/>
      <c r="N3" s="27"/>
    </row>
    <row r="4" spans="1:14" ht="15" customHeight="1" x14ac:dyDescent="0.2">
      <c r="A4" s="99" t="str">
        <f ca="1">Translations!$A$94</f>
        <v>Exercice financier</v>
      </c>
      <c r="B4" s="98" t="str">
        <f>IFERROR(C4-1,"")</f>
        <v/>
      </c>
      <c r="C4" s="98" t="str">
        <f>IFERROR(D4-1,"")</f>
        <v/>
      </c>
      <c r="D4" s="98" t="str">
        <f>IFERROR(L1-1,"")</f>
        <v/>
      </c>
      <c r="E4" s="98" t="str">
        <f>IF(ISNUMBER(L1),L1,"")</f>
        <v/>
      </c>
      <c r="F4" s="98" t="str">
        <f>IFERROR(E4+1,"")</f>
        <v/>
      </c>
      <c r="G4" s="98" t="str">
        <f>IFERROR(F4+1,"")</f>
        <v/>
      </c>
      <c r="H4" s="98" t="str">
        <f>IFERROR(G4+1,"")</f>
        <v/>
      </c>
      <c r="I4" s="98" t="str">
        <f>IFERROR(H4+1,"")</f>
        <v/>
      </c>
      <c r="J4" s="156"/>
      <c r="K4" s="157"/>
      <c r="L4" s="158"/>
      <c r="M4" s="27"/>
      <c r="N4" s="27"/>
    </row>
    <row r="5" spans="1:14" ht="30" customHeight="1" x14ac:dyDescent="0.2">
      <c r="A5" s="99" t="str">
        <f ca="1">Translations!$A$95</f>
        <v>Exercice financier (précisé)</v>
      </c>
      <c r="B5" s="28" t="str">
        <f>IFERROR(IF('Cover Sheet'!$D$9="January - December","01/"&amp;B4&amp;" - "&amp;"12/"&amp;B4,IF('Cover Sheet'!$D$9="April - March","04/"&amp;B4&amp;" - "&amp;"03/"&amp;B4+1,IF('Cover Sheet'!$D$9="July - June","07/"&amp;B4-1&amp;" - "&amp;"06/"&amp;B4,IF('Cover Sheet'!$D$9="October - September","10/"&amp;B4-1&amp;" - "&amp;"09/"&amp;B4,"")))),"")</f>
        <v>01/ - 12/</v>
      </c>
      <c r="C5" s="28" t="str">
        <f>IFERROR(IF('Cover Sheet'!$D$9="January - December","01/"&amp;C4&amp;" - "&amp;"12/"&amp;C4,IF('Cover Sheet'!$D$9="April - March","04/"&amp;C4&amp;" - "&amp;"03/"&amp;C4+1,IF('Cover Sheet'!$D$9="July - June","07/"&amp;C4-1&amp;" - "&amp;"06/"&amp;C4,IF('Cover Sheet'!$D$9="October - September","10/"&amp;C4-1&amp;" - "&amp;"09/"&amp;C4,"")))),"")</f>
        <v>01/ - 12/</v>
      </c>
      <c r="D5" s="28" t="str">
        <f>IFERROR(IF('Cover Sheet'!$D$9="January - December","01/"&amp;D4&amp;" - "&amp;"12/"&amp;D4,IF('Cover Sheet'!$D$9="April - March","04/"&amp;D4&amp;" - "&amp;"03/"&amp;D4+1,IF('Cover Sheet'!$D$9="July - June","07/"&amp;D4-1&amp;" - "&amp;"06/"&amp;D4,IF('Cover Sheet'!$D$9="October - September","10/"&amp;D4-1&amp;" - "&amp;"09/"&amp;D4,"")))),"")</f>
        <v>01/ - 12/</v>
      </c>
      <c r="E5" s="28" t="str">
        <f>IFERROR(IF('Cover Sheet'!$D$9="January - December","01/"&amp;E4&amp;" - "&amp;"12/"&amp;E4,IF('Cover Sheet'!$D$9="April - March","04/"&amp;E4&amp;" - "&amp;"03/"&amp;E4+1,IF('Cover Sheet'!$D$9="July - June","07/"&amp;E4-1&amp;" - "&amp;"06/"&amp;E4,IF('Cover Sheet'!$D$9="October - September","10/"&amp;E4-1&amp;" - "&amp;"09/"&amp;E4,"")))),"")</f>
        <v>01/ - 12/</v>
      </c>
      <c r="F5" s="28" t="str">
        <f>IFERROR(IF('Cover Sheet'!$D$9="January - December","01/"&amp;F4&amp;" - "&amp;"12/"&amp;F4,IF('Cover Sheet'!$D$9="April - March","04/"&amp;F4&amp;" - "&amp;"03/"&amp;F4+1,IF('Cover Sheet'!$D$9="July - June","07/"&amp;F4-1&amp;" - "&amp;"06/"&amp;F4,IF('Cover Sheet'!$D$9="October - September","10/"&amp;F4-1&amp;" - "&amp;"09/"&amp;F4,"")))),"")</f>
        <v>01/ - 12/</v>
      </c>
      <c r="G5" s="28" t="str">
        <f>IFERROR(IF('Cover Sheet'!$D$9="January - December","01/"&amp;G4&amp;" - "&amp;"12/"&amp;G4,IF('Cover Sheet'!$D$9="April - March","04/"&amp;G4&amp;" - "&amp;"03/"&amp;G4+1,IF('Cover Sheet'!$D$9="July - June","07/"&amp;G4-1&amp;" - "&amp;"06/"&amp;G4,IF('Cover Sheet'!$D$9="October - September","10/"&amp;G4-1&amp;" - "&amp;"09/"&amp;G4,"")))),"")</f>
        <v>01/ - 12/</v>
      </c>
      <c r="H5" s="28" t="str">
        <f>IFERROR(IF('Cover Sheet'!$D$9="January - December","01/"&amp;H4&amp;" - "&amp;"12/"&amp;H4,IF('Cover Sheet'!$D$9="April - March","04/"&amp;H4&amp;" - "&amp;"03/"&amp;H4+1,IF('Cover Sheet'!$D$9="July - June","07/"&amp;H4-1&amp;" - "&amp;"06/"&amp;H4,IF('Cover Sheet'!$D$9="October - September","10/"&amp;H4-1&amp;" - "&amp;"09/"&amp;H4,"")))),"")</f>
        <v>01/ - 12/</v>
      </c>
      <c r="I5" s="28" t="str">
        <f>IFERROR(IF('Cover Sheet'!$D$9="January - December","01/"&amp;I4&amp;" - "&amp;"12/"&amp;I4,IF('Cover Sheet'!$D$9="April - March","04/"&amp;I4&amp;" - "&amp;"03/"&amp;I4+1,IF('Cover Sheet'!$D$9="July - June","07/"&amp;I4-1&amp;" - "&amp;"06/"&amp;I4,IF('Cover Sheet'!$D$9="October - September","10/"&amp;I4-1&amp;" - "&amp;"09/"&amp;I4,"")))),"")</f>
        <v>01/ - 12/</v>
      </c>
      <c r="J5" s="142"/>
      <c r="K5" s="143"/>
      <c r="L5" s="144"/>
      <c r="M5" s="27"/>
      <c r="N5" s="27"/>
    </row>
    <row r="6" spans="1:14" ht="15" customHeight="1" x14ac:dyDescent="0.2">
      <c r="A6" s="99" t="str">
        <f ca="1">Translations!$A$96</f>
        <v>Taux de change (unités de monnaie locale par dollars US/euros)</v>
      </c>
      <c r="B6" s="64"/>
      <c r="C6" s="64"/>
      <c r="D6" s="64"/>
      <c r="E6" s="64"/>
      <c r="F6" s="64"/>
      <c r="G6" s="64"/>
      <c r="H6" s="64"/>
      <c r="I6" s="64"/>
      <c r="J6" s="142"/>
      <c r="K6" s="143"/>
      <c r="L6" s="144"/>
      <c r="M6" s="27"/>
      <c r="N6" s="27"/>
    </row>
    <row r="7" spans="1:14" ht="3" customHeight="1" x14ac:dyDescent="0.2">
      <c r="A7" s="10"/>
      <c r="B7" s="9"/>
      <c r="C7" s="9"/>
      <c r="D7" s="9"/>
      <c r="E7" s="8"/>
      <c r="F7" s="8"/>
      <c r="G7" s="8"/>
      <c r="H7" s="8"/>
      <c r="I7" s="8"/>
      <c r="J7" s="29"/>
      <c r="K7" s="30"/>
      <c r="L7" s="30"/>
      <c r="M7" s="27"/>
      <c r="N7" s="27"/>
    </row>
    <row r="8" spans="1:14" ht="30" customHeight="1" x14ac:dyDescent="0.2">
      <c r="A8" s="136" t="str">
        <f ca="1">Translations!$A$97</f>
        <v>LIGNE A : Total des besoins de financement au titre du plan stratégique national (fournir les montants annuels)</v>
      </c>
      <c r="B8" s="137"/>
      <c r="C8" s="137"/>
      <c r="D8" s="138"/>
      <c r="E8" s="94"/>
      <c r="F8" s="94"/>
      <c r="G8" s="94"/>
      <c r="H8" s="94"/>
      <c r="I8" s="94"/>
      <c r="J8" s="142"/>
      <c r="K8" s="143"/>
      <c r="L8" s="144"/>
      <c r="M8" s="27"/>
      <c r="N8" s="31"/>
    </row>
    <row r="9" spans="1:14" ht="15" customHeight="1" x14ac:dyDescent="0.2">
      <c r="A9" s="136" t="str">
        <f ca="1">Translations!$A$98</f>
        <v>LIGNES B, C et D : Ressources antérieures, actuelles et prévisionnelles requises pour répondre aux besoins de financement du plan stratégique national</v>
      </c>
      <c r="B9" s="137"/>
      <c r="C9" s="137"/>
      <c r="D9" s="137"/>
      <c r="E9" s="137"/>
      <c r="F9" s="137"/>
      <c r="G9" s="137"/>
      <c r="H9" s="137"/>
      <c r="I9" s="137"/>
      <c r="J9" s="137"/>
      <c r="K9" s="137"/>
      <c r="L9" s="138"/>
      <c r="M9" s="27"/>
      <c r="N9" s="27"/>
    </row>
    <row r="10" spans="1:14" ht="15" customHeight="1" x14ac:dyDescent="0.2">
      <c r="A10" s="32" t="str">
        <f ca="1">Translations!$A$99</f>
        <v>Source nationale B1 : Prêts</v>
      </c>
      <c r="B10" s="94"/>
      <c r="C10" s="94"/>
      <c r="D10" s="94"/>
      <c r="E10" s="94"/>
      <c r="F10" s="94"/>
      <c r="G10" s="94"/>
      <c r="H10" s="94"/>
      <c r="I10" s="94"/>
      <c r="J10" s="142"/>
      <c r="K10" s="143"/>
      <c r="L10" s="144"/>
      <c r="M10" s="27"/>
      <c r="N10" s="27"/>
    </row>
    <row r="11" spans="1:14" ht="15" customHeight="1" x14ac:dyDescent="0.2">
      <c r="A11" s="32" t="str">
        <f ca="1">Translations!$A$100</f>
        <v>Source nationale B2 : Allégement de la dette</v>
      </c>
      <c r="B11" s="94"/>
      <c r="C11" s="94"/>
      <c r="D11" s="94"/>
      <c r="E11" s="94"/>
      <c r="F11" s="94"/>
      <c r="G11" s="94"/>
      <c r="H11" s="94"/>
      <c r="I11" s="94"/>
      <c r="J11" s="142"/>
      <c r="K11" s="143"/>
      <c r="L11" s="144"/>
      <c r="M11" s="27"/>
      <c r="N11" s="27"/>
    </row>
    <row r="12" spans="1:14" ht="15" customHeight="1" x14ac:dyDescent="0.2">
      <c r="A12" s="32" t="str">
        <f ca="1">Translations!$A$101</f>
        <v>Source nationale B3 : Recettes publiques</v>
      </c>
      <c r="B12" s="94"/>
      <c r="C12" s="94"/>
      <c r="D12" s="94"/>
      <c r="E12" s="94"/>
      <c r="F12" s="94"/>
      <c r="G12" s="94"/>
      <c r="H12" s="94"/>
      <c r="I12" s="94"/>
      <c r="J12" s="142"/>
      <c r="K12" s="143"/>
      <c r="L12" s="144"/>
      <c r="M12" s="27"/>
      <c r="N12" s="27"/>
    </row>
    <row r="13" spans="1:14" ht="15" customHeight="1" x14ac:dyDescent="0.2">
      <c r="A13" s="32" t="str">
        <f ca="1">Translations!$A$102</f>
        <v>Source nationale B4 : Sécurité sociale</v>
      </c>
      <c r="B13" s="94"/>
      <c r="C13" s="94"/>
      <c r="D13" s="94"/>
      <c r="E13" s="94"/>
      <c r="F13" s="94"/>
      <c r="G13" s="94"/>
      <c r="H13" s="94"/>
      <c r="I13" s="94"/>
      <c r="J13" s="142"/>
      <c r="K13" s="143"/>
      <c r="L13" s="144"/>
      <c r="M13" s="27"/>
      <c r="N13" s="27"/>
    </row>
    <row r="14" spans="1:14" ht="15" customHeight="1" x14ac:dyDescent="0.2">
      <c r="A14" s="32" t="str">
        <f ca="1">Translations!$A$103</f>
        <v>Source nationale B5 : Contributions du secteur privé (national)</v>
      </c>
      <c r="B14" s="94"/>
      <c r="C14" s="94"/>
      <c r="D14" s="94"/>
      <c r="E14" s="94"/>
      <c r="F14" s="94"/>
      <c r="G14" s="94"/>
      <c r="H14" s="94"/>
      <c r="I14" s="94"/>
      <c r="J14" s="142"/>
      <c r="K14" s="143"/>
      <c r="L14" s="144"/>
      <c r="M14" s="27"/>
      <c r="N14" s="27"/>
    </row>
    <row r="15" spans="1:14" ht="30" customHeight="1" x14ac:dyDescent="0.2">
      <c r="A15" s="33" t="str">
        <f ca="1">Translations!$A$104</f>
        <v>LIGNE B : Montant total des ressources NATIONALES antérieures, actuelles et prévisionnelles</v>
      </c>
      <c r="B15" s="34">
        <f t="shared" ref="B15:I15" si="0">SUM(B10:B14)</f>
        <v>0</v>
      </c>
      <c r="C15" s="34">
        <f t="shared" si="0"/>
        <v>0</v>
      </c>
      <c r="D15" s="34">
        <f t="shared" si="0"/>
        <v>0</v>
      </c>
      <c r="E15" s="34">
        <f t="shared" si="0"/>
        <v>0</v>
      </c>
      <c r="F15" s="34">
        <f t="shared" si="0"/>
        <v>0</v>
      </c>
      <c r="G15" s="34">
        <f t="shared" si="0"/>
        <v>0</v>
      </c>
      <c r="H15" s="34">
        <f t="shared" si="0"/>
        <v>0</v>
      </c>
      <c r="I15" s="34">
        <f t="shared" si="0"/>
        <v>0</v>
      </c>
      <c r="J15" s="139"/>
      <c r="K15" s="148"/>
      <c r="L15" s="149"/>
      <c r="M15" s="27"/>
      <c r="N15" s="27"/>
    </row>
    <row r="16" spans="1:14" ht="15" customHeight="1" x14ac:dyDescent="0.2">
      <c r="A16" s="71" t="str">
        <f>VLOOKUP("Select External Source",Dropdowns!$AB$3:$AE$3,LangOffset+1,0)</f>
        <v>Choisir la source extérieure</v>
      </c>
      <c r="B16" s="65"/>
      <c r="C16" s="65"/>
      <c r="D16" s="65"/>
      <c r="E16" s="65"/>
      <c r="F16" s="65"/>
      <c r="G16" s="65"/>
      <c r="H16" s="65"/>
      <c r="I16" s="65"/>
      <c r="J16" s="142"/>
      <c r="K16" s="143"/>
      <c r="L16" s="144"/>
      <c r="M16" s="27"/>
      <c r="N16" s="27"/>
    </row>
    <row r="17" spans="1:14" ht="15" customHeight="1" x14ac:dyDescent="0.2">
      <c r="A17" s="71" t="str">
        <f>VLOOKUP("Select External Source",Dropdowns!$AB$3:$AE$3,LangOffset+1,0)</f>
        <v>Choisir la source extérieure</v>
      </c>
      <c r="B17" s="65"/>
      <c r="C17" s="65"/>
      <c r="D17" s="65"/>
      <c r="E17" s="65"/>
      <c r="F17" s="65"/>
      <c r="G17" s="65"/>
      <c r="H17" s="65"/>
      <c r="I17" s="65"/>
      <c r="J17" s="142"/>
      <c r="K17" s="143"/>
      <c r="L17" s="144"/>
      <c r="M17" s="27"/>
      <c r="N17" s="27"/>
    </row>
    <row r="18" spans="1:14" ht="15" customHeight="1" x14ac:dyDescent="0.2">
      <c r="A18" s="71" t="str">
        <f>VLOOKUP("Select External Source",Dropdowns!$AB$3:$AE$3,LangOffset+1,0)</f>
        <v>Choisir la source extérieure</v>
      </c>
      <c r="B18" s="65"/>
      <c r="C18" s="65"/>
      <c r="D18" s="65"/>
      <c r="E18" s="65"/>
      <c r="F18" s="65"/>
      <c r="G18" s="65"/>
      <c r="H18" s="65"/>
      <c r="I18" s="65"/>
      <c r="J18" s="142"/>
      <c r="K18" s="143"/>
      <c r="L18" s="144"/>
      <c r="M18" s="27"/>
      <c r="N18" s="27"/>
    </row>
    <row r="19" spans="1:14" ht="15" customHeight="1" x14ac:dyDescent="0.2">
      <c r="A19" s="71" t="str">
        <f>VLOOKUP("Select External Source",Dropdowns!$AB$3:$AE$3,LangOffset+1,0)</f>
        <v>Choisir la source extérieure</v>
      </c>
      <c r="B19" s="65"/>
      <c r="C19" s="65"/>
      <c r="D19" s="65"/>
      <c r="E19" s="65"/>
      <c r="F19" s="65"/>
      <c r="G19" s="65"/>
      <c r="H19" s="65"/>
      <c r="I19" s="65"/>
      <c r="J19" s="142"/>
      <c r="K19" s="143"/>
      <c r="L19" s="144"/>
      <c r="M19" s="27"/>
      <c r="N19" s="27"/>
    </row>
    <row r="20" spans="1:14" ht="15" customHeight="1" x14ac:dyDescent="0.2">
      <c r="A20" s="71" t="str">
        <f>VLOOKUP("Select External Source",Dropdowns!$AB$3:$AE$3,LangOffset+1,0)</f>
        <v>Choisir la source extérieure</v>
      </c>
      <c r="B20" s="65"/>
      <c r="C20" s="65"/>
      <c r="D20" s="65"/>
      <c r="E20" s="65"/>
      <c r="F20" s="65"/>
      <c r="G20" s="65"/>
      <c r="H20" s="65"/>
      <c r="I20" s="65"/>
      <c r="J20" s="142"/>
      <c r="K20" s="143"/>
      <c r="L20" s="144"/>
      <c r="M20" s="27"/>
      <c r="N20" s="27"/>
    </row>
    <row r="21" spans="1:14" ht="15" customHeight="1" x14ac:dyDescent="0.2">
      <c r="A21" s="71" t="str">
        <f>VLOOKUP("Select External Source",Dropdowns!$AB$3:$AE$3,LangOffset+1,0)</f>
        <v>Choisir la source extérieure</v>
      </c>
      <c r="B21" s="65"/>
      <c r="C21" s="65"/>
      <c r="D21" s="65"/>
      <c r="E21" s="65"/>
      <c r="F21" s="65"/>
      <c r="G21" s="65"/>
      <c r="H21" s="65"/>
      <c r="I21" s="65"/>
      <c r="J21" s="142"/>
      <c r="K21" s="143"/>
      <c r="L21" s="144"/>
      <c r="M21" s="27"/>
      <c r="N21" s="27"/>
    </row>
    <row r="22" spans="1:14" ht="15" customHeight="1" x14ac:dyDescent="0.2">
      <c r="A22" s="71" t="str">
        <f>VLOOKUP("Select External Source",Dropdowns!$AB$3:$AE$3,LangOffset+1,0)</f>
        <v>Choisir la source extérieure</v>
      </c>
      <c r="B22" s="65"/>
      <c r="C22" s="65"/>
      <c r="D22" s="65"/>
      <c r="E22" s="65"/>
      <c r="F22" s="65"/>
      <c r="G22" s="65"/>
      <c r="H22" s="65"/>
      <c r="I22" s="65"/>
      <c r="J22" s="142"/>
      <c r="K22" s="143"/>
      <c r="L22" s="144"/>
      <c r="M22" s="27"/>
      <c r="N22" s="27"/>
    </row>
    <row r="23" spans="1:14" ht="15" customHeight="1" x14ac:dyDescent="0.2">
      <c r="A23" s="71" t="str">
        <f>VLOOKUP("Select External Source",Dropdowns!$AB$3:$AE$3,LangOffset+1,0)</f>
        <v>Choisir la source extérieure</v>
      </c>
      <c r="B23" s="65"/>
      <c r="C23" s="65"/>
      <c r="D23" s="65"/>
      <c r="E23" s="65"/>
      <c r="F23" s="65"/>
      <c r="G23" s="65"/>
      <c r="H23" s="65"/>
      <c r="I23" s="65"/>
      <c r="J23" s="142"/>
      <c r="K23" s="143"/>
      <c r="L23" s="144"/>
      <c r="M23" s="27"/>
      <c r="N23" s="27"/>
    </row>
    <row r="24" spans="1:14" ht="15" customHeight="1" x14ac:dyDescent="0.2">
      <c r="A24" s="71" t="str">
        <f>VLOOKUP("Select External Source",Dropdowns!$AB$3:$AE$3,LangOffset+1,0)</f>
        <v>Choisir la source extérieure</v>
      </c>
      <c r="B24" s="65"/>
      <c r="C24" s="65"/>
      <c r="D24" s="65"/>
      <c r="E24" s="65"/>
      <c r="F24" s="65"/>
      <c r="G24" s="65"/>
      <c r="H24" s="65"/>
      <c r="I24" s="65"/>
      <c r="J24" s="142"/>
      <c r="K24" s="143"/>
      <c r="L24" s="144"/>
      <c r="M24" s="27"/>
      <c r="N24" s="27"/>
    </row>
    <row r="25" spans="1:14" ht="15" customHeight="1" x14ac:dyDescent="0.2">
      <c r="A25" s="71" t="str">
        <f>VLOOKUP("Select External Source",Dropdowns!$AB$3:$AE$3,LangOffset+1,0)</f>
        <v>Choisir la source extérieure</v>
      </c>
      <c r="B25" s="65"/>
      <c r="C25" s="65"/>
      <c r="D25" s="65"/>
      <c r="E25" s="65"/>
      <c r="F25" s="65"/>
      <c r="G25" s="65"/>
      <c r="H25" s="65"/>
      <c r="I25" s="65"/>
      <c r="J25" s="142"/>
      <c r="K25" s="143"/>
      <c r="L25" s="144"/>
      <c r="M25" s="27"/>
      <c r="N25" s="27"/>
    </row>
    <row r="26" spans="1:14" ht="15" customHeight="1" x14ac:dyDescent="0.2">
      <c r="A26" s="71" t="str">
        <f>VLOOKUP("Select External Source",Dropdowns!$AB$3:$AE$3,LangOffset+1,0)</f>
        <v>Choisir la source extérieure</v>
      </c>
      <c r="B26" s="65"/>
      <c r="C26" s="65"/>
      <c r="D26" s="65"/>
      <c r="E26" s="65"/>
      <c r="F26" s="65"/>
      <c r="G26" s="65"/>
      <c r="H26" s="65"/>
      <c r="I26" s="65"/>
      <c r="J26" s="142"/>
      <c r="K26" s="143"/>
      <c r="L26" s="144"/>
      <c r="M26" s="27"/>
      <c r="N26" s="27"/>
    </row>
    <row r="27" spans="1:14" ht="15" customHeight="1" x14ac:dyDescent="0.2">
      <c r="A27" s="71" t="str">
        <f>VLOOKUP("Select External Source",Dropdowns!$AB$3:$AE$3,LangOffset+1,0)</f>
        <v>Choisir la source extérieure</v>
      </c>
      <c r="B27" s="65"/>
      <c r="C27" s="65"/>
      <c r="D27" s="65"/>
      <c r="E27" s="65"/>
      <c r="F27" s="65"/>
      <c r="G27" s="65"/>
      <c r="H27" s="65"/>
      <c r="I27" s="65"/>
      <c r="J27" s="142"/>
      <c r="K27" s="143"/>
      <c r="L27" s="144"/>
      <c r="M27" s="27"/>
      <c r="N27" s="27"/>
    </row>
    <row r="28" spans="1:14" ht="15" customHeight="1" x14ac:dyDescent="0.2">
      <c r="A28" s="71" t="str">
        <f>VLOOKUP("Select External Source",Dropdowns!$AB$3:$AE$3,LangOffset+1,0)</f>
        <v>Choisir la source extérieure</v>
      </c>
      <c r="B28" s="65"/>
      <c r="C28" s="65"/>
      <c r="D28" s="65"/>
      <c r="E28" s="65"/>
      <c r="F28" s="65"/>
      <c r="G28" s="65"/>
      <c r="H28" s="65"/>
      <c r="I28" s="65"/>
      <c r="J28" s="142"/>
      <c r="K28" s="143"/>
      <c r="L28" s="144"/>
      <c r="M28" s="27"/>
      <c r="N28" s="27"/>
    </row>
    <row r="29" spans="1:14" ht="45" customHeight="1" x14ac:dyDescent="0.2">
      <c r="A29" s="33" t="str">
        <f ca="1">Translations!$A$105</f>
        <v>LIGNE C : Montant total des ressources externes antérieures, actuelles et prévisionnelles (hors Fonds mondial)</v>
      </c>
      <c r="B29" s="4">
        <f t="shared" ref="B29:I29" si="1">SUM(B16:B28)</f>
        <v>0</v>
      </c>
      <c r="C29" s="4">
        <f t="shared" si="1"/>
        <v>0</v>
      </c>
      <c r="D29" s="4">
        <f t="shared" si="1"/>
        <v>0</v>
      </c>
      <c r="E29" s="4">
        <f t="shared" si="1"/>
        <v>0</v>
      </c>
      <c r="F29" s="4">
        <f t="shared" si="1"/>
        <v>0</v>
      </c>
      <c r="G29" s="4">
        <f t="shared" si="1"/>
        <v>0</v>
      </c>
      <c r="H29" s="4">
        <f t="shared" si="1"/>
        <v>0</v>
      </c>
      <c r="I29" s="4">
        <f t="shared" si="1"/>
        <v>0</v>
      </c>
      <c r="J29" s="139"/>
      <c r="K29" s="148"/>
      <c r="L29" s="149"/>
    </row>
    <row r="30" spans="1:14" ht="60" customHeight="1" x14ac:dyDescent="0.2">
      <c r="A30" s="33" t="str">
        <f ca="1">Translations!$A$106</f>
        <v>LIGNE D : Montant total des ressources antérieures, actuelles et prévisionnelles du Fonds mondial provenant de subventions existantes (hors montants figurant dans la demande de financement)</v>
      </c>
      <c r="B30" s="94"/>
      <c r="C30" s="94"/>
      <c r="D30" s="94"/>
      <c r="E30" s="94"/>
      <c r="F30" s="94"/>
      <c r="G30" s="94"/>
      <c r="H30" s="94"/>
      <c r="I30" s="94"/>
      <c r="J30" s="142"/>
      <c r="K30" s="143">
        <v>0</v>
      </c>
      <c r="L30" s="144"/>
    </row>
    <row r="31" spans="1:14" ht="3" customHeight="1" x14ac:dyDescent="0.2">
      <c r="A31" s="10"/>
      <c r="B31" s="9"/>
      <c r="C31" s="9"/>
      <c r="D31" s="9"/>
      <c r="E31" s="8"/>
      <c r="F31" s="8"/>
      <c r="G31" s="8"/>
      <c r="H31" s="8"/>
      <c r="I31" s="8"/>
      <c r="J31" s="35"/>
      <c r="K31" s="36"/>
      <c r="L31" s="36"/>
      <c r="M31" s="27"/>
      <c r="N31" s="27"/>
    </row>
    <row r="32" spans="1:14" ht="15" customHeight="1" x14ac:dyDescent="0.2">
      <c r="A32" s="136" t="str">
        <f ca="1">Translations!$A$107</f>
        <v xml:space="preserve">LIGNE E : Montant total des ressources prévisionnelles (montants annuels) </v>
      </c>
      <c r="B32" s="137"/>
      <c r="C32" s="137"/>
      <c r="D32" s="138"/>
      <c r="E32" s="4">
        <f>SUM(E30+E29+E15)</f>
        <v>0</v>
      </c>
      <c r="F32" s="4">
        <f>SUM(F30+F29+F15)</f>
        <v>0</v>
      </c>
      <c r="G32" s="4">
        <f>SUM(G30+G29+G15)</f>
        <v>0</v>
      </c>
      <c r="H32" s="4">
        <f>SUM(H30+H29+H15)</f>
        <v>0</v>
      </c>
      <c r="I32" s="4">
        <f>SUM(I30+I29+I15)</f>
        <v>0</v>
      </c>
      <c r="J32" s="139"/>
      <c r="K32" s="148"/>
      <c r="L32" s="149"/>
    </row>
    <row r="33" spans="1:14" ht="15" customHeight="1" x14ac:dyDescent="0.2">
      <c r="A33" s="136" t="str">
        <f ca="1">Translations!$A$108</f>
        <v>LIGNE F : Montant annuel prévisionnel du déficit de financement (ligne A-E)</v>
      </c>
      <c r="B33" s="137"/>
      <c r="C33" s="137"/>
      <c r="D33" s="138"/>
      <c r="E33" s="4">
        <f>+E8-E32</f>
        <v>0</v>
      </c>
      <c r="F33" s="4">
        <f>+F8-F32</f>
        <v>0</v>
      </c>
      <c r="G33" s="4">
        <f>+G8-G32</f>
        <v>0</v>
      </c>
      <c r="H33" s="4">
        <f>+H8-H32</f>
        <v>0</v>
      </c>
      <c r="I33" s="4">
        <f>+I8-I32</f>
        <v>0</v>
      </c>
      <c r="J33" s="139"/>
      <c r="K33" s="140"/>
      <c r="L33" s="141"/>
      <c r="M33" s="27"/>
      <c r="N33" s="27"/>
    </row>
    <row r="34" spans="1:14" ht="15" customHeight="1" x14ac:dyDescent="0.2">
      <c r="A34" s="136" t="str">
        <f ca="1">Translations!$A$109</f>
        <v>LIGNE G : Montant de la demande de financement dans les limites de la somme allouée au pays</v>
      </c>
      <c r="B34" s="137"/>
      <c r="C34" s="137"/>
      <c r="D34" s="138"/>
      <c r="E34" s="65"/>
      <c r="F34" s="65"/>
      <c r="G34" s="65"/>
      <c r="H34" s="65"/>
      <c r="I34" s="65"/>
      <c r="J34" s="142"/>
      <c r="K34" s="143"/>
      <c r="L34" s="144"/>
      <c r="M34" s="27"/>
      <c r="N34" s="31"/>
    </row>
    <row r="35" spans="1:14" ht="15" customHeight="1" x14ac:dyDescent="0.2">
      <c r="A35" s="136" t="str">
        <f ca="1">Translations!$A$110</f>
        <v>LIGNE H : Total du solde du déficit de financement (montants annuels) (Ligne F-G)</v>
      </c>
      <c r="B35" s="137"/>
      <c r="C35" s="137"/>
      <c r="D35" s="138"/>
      <c r="E35" s="4">
        <f>E33-E34</f>
        <v>0</v>
      </c>
      <c r="F35" s="4">
        <f>F33-F34</f>
        <v>0</v>
      </c>
      <c r="G35" s="4">
        <f>G33-G34</f>
        <v>0</v>
      </c>
      <c r="H35" s="4">
        <f>H33-H34</f>
        <v>0</v>
      </c>
      <c r="I35" s="4">
        <f>I33-I34</f>
        <v>0</v>
      </c>
      <c r="J35" s="145"/>
      <c r="K35" s="146"/>
      <c r="L35" s="147"/>
      <c r="M35" s="37"/>
      <c r="N35" s="31"/>
    </row>
  </sheetData>
  <sheetProtection password="CDD8" sheet="1" formatColumns="0" formatRows="0"/>
  <protectedRanges>
    <protectedRange sqref="B6:L6 E8:L8 B10:L14 A16:L28" name="Range1"/>
  </protectedRanges>
  <mergeCells count="44">
    <mergeCell ref="J1:K1"/>
    <mergeCell ref="J2:K2"/>
    <mergeCell ref="A1:C2"/>
    <mergeCell ref="E1:F1"/>
    <mergeCell ref="G1:G2"/>
    <mergeCell ref="H1:H2"/>
    <mergeCell ref="E2:F2"/>
    <mergeCell ref="J14:L14"/>
    <mergeCell ref="B3:D3"/>
    <mergeCell ref="E3:I3"/>
    <mergeCell ref="J3:L4"/>
    <mergeCell ref="J5:L5"/>
    <mergeCell ref="J6:L6"/>
    <mergeCell ref="A8:D8"/>
    <mergeCell ref="J8:L8"/>
    <mergeCell ref="A9:L9"/>
    <mergeCell ref="J10:L10"/>
    <mergeCell ref="J11:L11"/>
    <mergeCell ref="J12:L12"/>
    <mergeCell ref="J13:L13"/>
    <mergeCell ref="J26:L26"/>
    <mergeCell ref="J15:L15"/>
    <mergeCell ref="J16:L16"/>
    <mergeCell ref="J17:L17"/>
    <mergeCell ref="J18:L18"/>
    <mergeCell ref="J19:L19"/>
    <mergeCell ref="J20:L20"/>
    <mergeCell ref="J21:L21"/>
    <mergeCell ref="J22:L22"/>
    <mergeCell ref="J23:L23"/>
    <mergeCell ref="J24:L24"/>
    <mergeCell ref="J25:L25"/>
    <mergeCell ref="J27:L27"/>
    <mergeCell ref="J28:L28"/>
    <mergeCell ref="J29:L29"/>
    <mergeCell ref="J30:L30"/>
    <mergeCell ref="A32:D32"/>
    <mergeCell ref="J32:L32"/>
    <mergeCell ref="A33:D33"/>
    <mergeCell ref="J33:L33"/>
    <mergeCell ref="A34:D34"/>
    <mergeCell ref="J34:L34"/>
    <mergeCell ref="A35:D35"/>
    <mergeCell ref="J35:L35"/>
  </mergeCells>
  <dataValidations count="2">
    <dataValidation type="decimal" operator="greaterThanOrEqual" allowBlank="1" showInputMessage="1" showErrorMessage="1" sqref="E8:I8 B10:I14 B16:I28 B30:I30 E34:I34" xr:uid="{00000000-0002-0000-0600-000000000000}">
      <formula1>0</formula1>
    </dataValidation>
    <dataValidation operator="greaterThanOrEqual" allowBlank="1" showInputMessage="1" showErrorMessage="1" sqref="B6:I6" xr:uid="{00000000-0002-0000-0600-000001000000}"/>
  </dataValidations>
  <pageMargins left="0.7" right="0.7" top="0.75" bottom="0.75" header="0.3" footer="0.3"/>
  <pageSetup paperSize="8" scale="58" orientation="portrait" r:id="rId1"/>
  <ignoredErrors>
    <ignoredError sqref="A17:A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600-000002000000}">
          <x14:formula1>
            <xm:f>Dropdowns!$AA$3:$AA$50</xm:f>
          </x14:formula1>
          <xm:sqref>A16:A28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0"/>
  <sheetViews>
    <sheetView tabSelected="1" view="pageBreakPreview" topLeftCell="A3" zoomScale="130" zoomScaleNormal="100" zoomScaleSheetLayoutView="130" workbookViewId="0">
      <selection activeCell="C12" sqref="C12"/>
    </sheetView>
  </sheetViews>
  <sheetFormatPr defaultColWidth="9.85546875" defaultRowHeight="14.25" x14ac:dyDescent="0.2"/>
  <cols>
    <col min="1" max="1" width="68.42578125" style="1" customWidth="1"/>
    <col min="2" max="11" width="12.5703125" style="1" customWidth="1"/>
    <col min="12" max="12" width="21.42578125" style="1" customWidth="1"/>
    <col min="13" max="16384" width="9.85546875" style="1"/>
  </cols>
  <sheetData>
    <row r="1" spans="1:14" s="6" customFormat="1" ht="15" customHeight="1" x14ac:dyDescent="0.2">
      <c r="A1" s="161" t="str">
        <f ca="1">Translations!$A$114</f>
        <v>Secteur de la santé : Dépenses publiques de santé</v>
      </c>
      <c r="B1" s="162" t="s">
        <v>1390</v>
      </c>
      <c r="C1" s="163" t="str">
        <f>'Cover Sheet'!B8</f>
        <v>Côte d'Ivoire</v>
      </c>
      <c r="D1" s="100" t="str">
        <f ca="1">Translations!$A$10</f>
        <v>Pays</v>
      </c>
      <c r="E1" s="167" t="str">
        <f>VLOOKUP('Cover Sheet'!$D$8,Dropdowns!$I$3:$L$243,Translations!$C$1+1,0)</f>
        <v>Côte d'Ivoire</v>
      </c>
      <c r="F1" s="168" t="s">
        <v>1391</v>
      </c>
      <c r="G1" s="169" t="str">
        <f ca="1">Translations!$A$85</f>
        <v>Composante</v>
      </c>
      <c r="H1" s="171" t="str">
        <f ca="1">Translations!$A$122</f>
        <v>Secteur de la santé</v>
      </c>
      <c r="I1" s="183" t="str">
        <f ca="1">Translations!$A$123</f>
        <v>Les données sur les dépenses publiques de santé concernent :</v>
      </c>
      <c r="J1" s="184"/>
      <c r="K1" s="185"/>
      <c r="L1" s="181" t="str">
        <f>VLOOKUP("Select Level",Dropdowns!$V$9:$Y$9,LangOffset+1,0)</f>
        <v>Choisir le niveau</v>
      </c>
      <c r="M1" s="25"/>
      <c r="N1" s="25"/>
    </row>
    <row r="2" spans="1:14" s="6" customFormat="1" ht="15" customHeight="1" x14ac:dyDescent="0.2">
      <c r="A2" s="164"/>
      <c r="B2" s="165" t="s">
        <v>1392</v>
      </c>
      <c r="C2" s="166" t="s">
        <v>439</v>
      </c>
      <c r="D2" s="100" t="str">
        <f ca="1">Translations!$A$12</f>
        <v>Devise</v>
      </c>
      <c r="E2" s="167" t="str">
        <f>VLOOKUP('Cover Sheet'!$D$10,Dropdowns!$O$13:$R$15,Translations!$C$1+1,0)</f>
        <v>EUR</v>
      </c>
      <c r="F2" s="168"/>
      <c r="G2" s="170"/>
      <c r="H2" s="172"/>
      <c r="I2" s="186"/>
      <c r="J2" s="187"/>
      <c r="K2" s="188"/>
      <c r="L2" s="182"/>
      <c r="M2" s="25"/>
      <c r="N2" s="25"/>
    </row>
    <row r="3" spans="1:14" s="6" customFormat="1" ht="15" customHeight="1" x14ac:dyDescent="0.2">
      <c r="A3" s="26"/>
      <c r="B3" s="150" t="str">
        <f ca="1">Translations!$A$111</f>
        <v>Actuel et antérieur</v>
      </c>
      <c r="C3" s="151"/>
      <c r="D3" s="152"/>
      <c r="E3" s="150" t="str">
        <f ca="1">Translations!$A$112</f>
        <v>Estimé</v>
      </c>
      <c r="F3" s="151"/>
      <c r="G3" s="151"/>
      <c r="H3" s="151"/>
      <c r="I3" s="152"/>
      <c r="J3" s="153" t="str">
        <f ca="1">Translations!$A$113</f>
        <v>Source des données/Commentaires</v>
      </c>
      <c r="K3" s="154"/>
      <c r="L3" s="155"/>
      <c r="M3" s="27"/>
      <c r="N3" s="27"/>
    </row>
    <row r="4" spans="1:14" s="6" customFormat="1" ht="15" customHeight="1" x14ac:dyDescent="0.2">
      <c r="A4" s="99" t="str">
        <f ca="1">Translations!$A$94</f>
        <v>Exercice financier</v>
      </c>
      <c r="B4" s="98">
        <f>IFERROR(C4-1,"")</f>
        <v>2018</v>
      </c>
      <c r="C4" s="98">
        <f>IFERROR(D4-1,"")</f>
        <v>2019</v>
      </c>
      <c r="D4" s="98">
        <f>IFERROR(E4-1,"")</f>
        <v>2020</v>
      </c>
      <c r="E4" s="98">
        <f>IF(MIN('Cover Sheet'!B13:D13)=0,"",MIN('Cover Sheet'!B13:D13))</f>
        <v>2021</v>
      </c>
      <c r="F4" s="98">
        <f>IFERROR(E4+1,"")</f>
        <v>2022</v>
      </c>
      <c r="G4" s="98">
        <f>IFERROR(F4+1,"")</f>
        <v>2023</v>
      </c>
      <c r="H4" s="98">
        <f>IFERROR(G4+1,"")</f>
        <v>2024</v>
      </c>
      <c r="I4" s="98">
        <f>IFERROR(H4+1,"")</f>
        <v>2025</v>
      </c>
      <c r="J4" s="156"/>
      <c r="K4" s="157"/>
      <c r="L4" s="158"/>
      <c r="M4" s="27"/>
      <c r="N4" s="27"/>
    </row>
    <row r="5" spans="1:14" s="6" customFormat="1" ht="30" customHeight="1" x14ac:dyDescent="0.2">
      <c r="A5" s="99" t="str">
        <f ca="1">Translations!$A$95</f>
        <v>Exercice financier (précisé)</v>
      </c>
      <c r="B5" s="28" t="str">
        <f>IFERROR(IF('Cover Sheet'!$D$9="January - December","01/"&amp;B4&amp;" - "&amp;"12/"&amp;B4,IF('Cover Sheet'!$D$9="April - March","04/"&amp;B4&amp;" - "&amp;"03/"&amp;B4+1,IF('Cover Sheet'!$D$9="July - June","07/"&amp;B4-1&amp;" - "&amp;"06/"&amp;B4,IF('Cover Sheet'!$D$9="October - September","10/"&amp;B4-1&amp;" - "&amp;"09/"&amp;B4,"")))),"")</f>
        <v>01/2018 - 12/2018</v>
      </c>
      <c r="C5" s="28" t="str">
        <f>IFERROR(IF('Cover Sheet'!$D$9="January - December","01/"&amp;C4&amp;" - "&amp;"12/"&amp;C4,IF('Cover Sheet'!$D$9="April - March","04/"&amp;C4&amp;" - "&amp;"03/"&amp;C4+1,IF('Cover Sheet'!$D$9="July - June","07/"&amp;C4-1&amp;" - "&amp;"06/"&amp;C4,IF('Cover Sheet'!$D$9="October - September","10/"&amp;C4-1&amp;" - "&amp;"09/"&amp;C4,"")))),"")</f>
        <v>01/2019 - 12/2019</v>
      </c>
      <c r="D5" s="28" t="str">
        <f>IFERROR(IF('Cover Sheet'!$D$9="January - December","01/"&amp;D4&amp;" - "&amp;"12/"&amp;D4,IF('Cover Sheet'!$D$9="April - March","04/"&amp;D4&amp;" - "&amp;"03/"&amp;D4+1,IF('Cover Sheet'!$D$9="July - June","07/"&amp;D4-1&amp;" - "&amp;"06/"&amp;D4,IF('Cover Sheet'!$D$9="October - September","10/"&amp;D4-1&amp;" - "&amp;"09/"&amp;D4,"")))),"")</f>
        <v>01/2020 - 12/2020</v>
      </c>
      <c r="E5" s="28" t="str">
        <f>IFERROR(IF('Cover Sheet'!$D$9="January - December","01/"&amp;E4&amp;" - "&amp;"12/"&amp;E4,IF('Cover Sheet'!$D$9="April - March","04/"&amp;E4&amp;" - "&amp;"03/"&amp;E4+1,IF('Cover Sheet'!$D$9="July - June","07/"&amp;E4-1&amp;" - "&amp;"06/"&amp;E4,IF('Cover Sheet'!$D$9="October - September","10/"&amp;E4-1&amp;" - "&amp;"09/"&amp;E4,"")))),"")</f>
        <v>01/2021 - 12/2021</v>
      </c>
      <c r="F5" s="28" t="str">
        <f>IFERROR(IF('Cover Sheet'!$D$9="January - December","01/"&amp;F4&amp;" - "&amp;"12/"&amp;F4,IF('Cover Sheet'!$D$9="April - March","04/"&amp;F4&amp;" - "&amp;"03/"&amp;F4+1,IF('Cover Sheet'!$D$9="July - June","07/"&amp;F4-1&amp;" - "&amp;"06/"&amp;F4,IF('Cover Sheet'!$D$9="October - September","10/"&amp;F4-1&amp;" - "&amp;"09/"&amp;F4,"")))),"")</f>
        <v>01/2022 - 12/2022</v>
      </c>
      <c r="G5" s="28" t="str">
        <f>IFERROR(IF('Cover Sheet'!$D$9="January - December","01/"&amp;G4&amp;" - "&amp;"12/"&amp;G4,IF('Cover Sheet'!$D$9="April - March","04/"&amp;G4&amp;" - "&amp;"03/"&amp;G4+1,IF('Cover Sheet'!$D$9="July - June","07/"&amp;G4-1&amp;" - "&amp;"06/"&amp;G4,IF('Cover Sheet'!$D$9="October - September","10/"&amp;G4-1&amp;" - "&amp;"09/"&amp;G4,"")))),"")</f>
        <v>01/2023 - 12/2023</v>
      </c>
      <c r="H5" s="28" t="str">
        <f>IFERROR(IF('Cover Sheet'!$D$9="January - December","01/"&amp;H4&amp;" - "&amp;"12/"&amp;H4,IF('Cover Sheet'!$D$9="April - March","04/"&amp;H4&amp;" - "&amp;"03/"&amp;H4+1,IF('Cover Sheet'!$D$9="July - June","07/"&amp;H4-1&amp;" - "&amp;"06/"&amp;H4,IF('Cover Sheet'!$D$9="October - September","10/"&amp;H4-1&amp;" - "&amp;"09/"&amp;H4,"")))),"")</f>
        <v>01/2024 - 12/2024</v>
      </c>
      <c r="I5" s="28" t="str">
        <f>IFERROR(IF('Cover Sheet'!$D$9="January - December","01/"&amp;I4&amp;" - "&amp;"12/"&amp;I4,IF('Cover Sheet'!$D$9="April - March","04/"&amp;I4&amp;" - "&amp;"03/"&amp;I4+1,IF('Cover Sheet'!$D$9="July - June","07/"&amp;I4-1&amp;" - "&amp;"06/"&amp;I4,IF('Cover Sheet'!$D$9="October - September","10/"&amp;I4-1&amp;" - "&amp;"09/"&amp;I4,"")))),"")</f>
        <v>01/2025 - 12/2025</v>
      </c>
      <c r="J5" s="177"/>
      <c r="K5" s="178"/>
      <c r="L5" s="179"/>
      <c r="M5" s="27"/>
      <c r="N5" s="27"/>
    </row>
    <row r="6" spans="1:14" s="6" customFormat="1" ht="15" customHeight="1" x14ac:dyDescent="0.2">
      <c r="A6" s="99" t="str">
        <f ca="1">Translations!$A$96</f>
        <v>Taux de change (unités de monnaie locale par dollars US/euros)</v>
      </c>
      <c r="B6" s="66"/>
      <c r="C6" s="66"/>
      <c r="D6" s="66"/>
      <c r="E6" s="66"/>
      <c r="F6" s="66"/>
      <c r="G6" s="66"/>
      <c r="H6" s="66"/>
      <c r="I6" s="66"/>
      <c r="J6" s="177"/>
      <c r="K6" s="178"/>
      <c r="L6" s="179"/>
      <c r="M6" s="27"/>
      <c r="N6" s="27"/>
    </row>
    <row r="7" spans="1:14" s="6" customFormat="1" ht="3" customHeight="1" x14ac:dyDescent="0.2">
      <c r="A7" s="10"/>
      <c r="B7" s="9"/>
      <c r="C7" s="9"/>
      <c r="D7" s="9"/>
      <c r="E7" s="8"/>
      <c r="F7" s="8"/>
      <c r="G7" s="8"/>
      <c r="H7" s="8"/>
      <c r="I7" s="8"/>
      <c r="J7" s="35"/>
      <c r="K7" s="36"/>
      <c r="L7" s="36"/>
      <c r="M7" s="27"/>
      <c r="N7" s="27"/>
    </row>
    <row r="8" spans="1:14" ht="15" customHeight="1" x14ac:dyDescent="0.2">
      <c r="A8" s="32" t="str">
        <f ca="1">Translations!$A$115</f>
        <v xml:space="preserve">Source nationale I1 : Prêts </v>
      </c>
      <c r="B8" s="94"/>
      <c r="C8" s="94"/>
      <c r="D8" s="94"/>
      <c r="E8" s="94"/>
      <c r="F8" s="94"/>
      <c r="G8" s="94"/>
      <c r="H8" s="94"/>
      <c r="I8" s="94"/>
      <c r="J8" s="142"/>
      <c r="K8" s="143"/>
      <c r="L8" s="144"/>
    </row>
    <row r="9" spans="1:14" ht="15" customHeight="1" x14ac:dyDescent="0.2">
      <c r="A9" s="32" t="str">
        <f ca="1">Translations!$A$116</f>
        <v>Source nationale I2 : Allégement de la dette</v>
      </c>
      <c r="B9" s="94"/>
      <c r="C9" s="94"/>
      <c r="D9" s="94"/>
      <c r="E9" s="94"/>
      <c r="F9" s="94"/>
      <c r="G9" s="94"/>
      <c r="H9" s="94"/>
      <c r="I9" s="94"/>
      <c r="J9" s="142"/>
      <c r="K9" s="143"/>
      <c r="L9" s="144"/>
    </row>
    <row r="10" spans="1:14" ht="15" customHeight="1" x14ac:dyDescent="0.2">
      <c r="A10" s="32" t="str">
        <f ca="1">Translations!$A$117</f>
        <v>Source nationale I3 : Ressources publiques de financement</v>
      </c>
      <c r="B10" s="94"/>
      <c r="C10" s="94"/>
      <c r="D10" s="94"/>
      <c r="E10" s="94"/>
      <c r="F10" s="94"/>
      <c r="G10" s="94"/>
      <c r="H10" s="94"/>
      <c r="I10" s="94"/>
      <c r="J10" s="142"/>
      <c r="K10" s="143"/>
      <c r="L10" s="144"/>
    </row>
    <row r="11" spans="1:14" ht="15" customHeight="1" x14ac:dyDescent="0.2">
      <c r="A11" s="32" t="str">
        <f ca="1">Translations!$A$118</f>
        <v>Source nationale I4 : Sécurité sociale</v>
      </c>
      <c r="B11" s="94"/>
      <c r="C11" s="94"/>
      <c r="D11" s="94"/>
      <c r="E11" s="94"/>
      <c r="F11" s="94"/>
      <c r="G11" s="94"/>
      <c r="H11" s="94"/>
      <c r="I11" s="94"/>
      <c r="J11" s="142"/>
      <c r="K11" s="143"/>
      <c r="L11" s="144"/>
    </row>
    <row r="12" spans="1:14" ht="30" customHeight="1" x14ac:dyDescent="0.2">
      <c r="A12" s="33" t="str">
        <f ca="1">Translations!$A$119</f>
        <v>LIGNE I : Total des dépenses publiques de santé</v>
      </c>
      <c r="B12" s="38">
        <f>SUM(B8:B11)</f>
        <v>0</v>
      </c>
      <c r="C12" s="38">
        <f t="shared" ref="C12:I12" si="0">SUM(C8:C11)</f>
        <v>0</v>
      </c>
      <c r="D12" s="38">
        <f t="shared" si="0"/>
        <v>0</v>
      </c>
      <c r="E12" s="38">
        <f t="shared" si="0"/>
        <v>0</v>
      </c>
      <c r="F12" s="38">
        <f t="shared" si="0"/>
        <v>0</v>
      </c>
      <c r="G12" s="38">
        <f t="shared" si="0"/>
        <v>0</v>
      </c>
      <c r="H12" s="38">
        <f t="shared" si="0"/>
        <v>0</v>
      </c>
      <c r="I12" s="38">
        <f t="shared" si="0"/>
        <v>0</v>
      </c>
      <c r="J12" s="180"/>
      <c r="K12" s="140"/>
      <c r="L12" s="141"/>
    </row>
    <row r="13" spans="1:14" ht="30" customHeight="1" x14ac:dyDescent="0.2">
      <c r="A13" s="33" t="str">
        <f ca="1">Translations!$A$120</f>
        <v>LIGNE J : Part de la santé dans les dépenses publiques (en %)</v>
      </c>
      <c r="B13" s="67"/>
      <c r="C13" s="67"/>
      <c r="D13" s="67"/>
      <c r="E13" s="67"/>
      <c r="F13" s="67"/>
      <c r="G13" s="67"/>
      <c r="H13" s="67"/>
      <c r="I13" s="67"/>
      <c r="J13" s="176"/>
      <c r="K13" s="176"/>
      <c r="L13" s="176"/>
    </row>
    <row r="14" spans="1:14" s="6" customFormat="1" ht="3" customHeight="1" x14ac:dyDescent="0.2">
      <c r="A14" s="10"/>
      <c r="B14" s="9"/>
      <c r="C14" s="9"/>
      <c r="D14" s="9"/>
      <c r="E14" s="8"/>
      <c r="F14" s="8"/>
      <c r="G14" s="8"/>
      <c r="H14" s="8"/>
      <c r="I14" s="8"/>
      <c r="J14" s="35"/>
      <c r="K14" s="36"/>
      <c r="L14" s="36"/>
      <c r="M14" s="27"/>
      <c r="N14" s="27"/>
    </row>
    <row r="15" spans="1:14" ht="30" customHeight="1" x14ac:dyDescent="0.2">
      <c r="A15" s="33" t="str">
        <f ca="1">Translations!$A$121</f>
        <v>LIGNE K : Total des engagements publics en faveur de systèmes résistants et pérennes pour la santé (SRPS) donnant accès à l'incitation au cofinancement</v>
      </c>
      <c r="B15" s="94"/>
      <c r="C15" s="94"/>
      <c r="D15" s="94"/>
      <c r="E15" s="94"/>
      <c r="F15" s="94"/>
      <c r="G15" s="94"/>
      <c r="H15" s="94"/>
      <c r="I15" s="94"/>
      <c r="J15" s="176"/>
      <c r="K15" s="176"/>
      <c r="L15" s="176"/>
    </row>
    <row r="19" spans="3:3" ht="15" x14ac:dyDescent="0.25">
      <c r="C19" s="39"/>
    </row>
    <row r="20" spans="3:3" ht="15" x14ac:dyDescent="0.25">
      <c r="C20" s="39"/>
    </row>
  </sheetData>
  <sheetProtection algorithmName="SHA-512" hashValue="rjbX7dfIEOI4qXxoP8QLsySUjz1qyuSwZgEWRo9FHXgR88tl03DCEvHhz7Y88EahDqyfSjyFfZRLBYfQ/cvypw==" saltValue="RL3FYD31ZcWfqu7s71L7Rg==" spinCount="100000" sheet="1" formatColumns="0" formatRows="0"/>
  <mergeCells count="19">
    <mergeCell ref="L1:L2"/>
    <mergeCell ref="E2:F2"/>
    <mergeCell ref="A1:C2"/>
    <mergeCell ref="E1:F1"/>
    <mergeCell ref="G1:G2"/>
    <mergeCell ref="H1:H2"/>
    <mergeCell ref="I1:K2"/>
    <mergeCell ref="J15:L15"/>
    <mergeCell ref="B3:D3"/>
    <mergeCell ref="E3:I3"/>
    <mergeCell ref="J3:L4"/>
    <mergeCell ref="J5:L5"/>
    <mergeCell ref="J6:L6"/>
    <mergeCell ref="J8:L8"/>
    <mergeCell ref="J9:L9"/>
    <mergeCell ref="J10:L10"/>
    <mergeCell ref="J11:L11"/>
    <mergeCell ref="J12:L12"/>
    <mergeCell ref="J13:L13"/>
  </mergeCells>
  <dataValidations count="3">
    <dataValidation type="list" allowBlank="1" showInputMessage="1" showErrorMessage="1" sqref="F1:F2" xr:uid="{00000000-0002-0000-0700-000000000000}">
      <formula1>DiseaseLookUp</formula1>
    </dataValidation>
    <dataValidation allowBlank="1" showDropDown="1" showInputMessage="1" showErrorMessage="1" sqref="F1:F2" xr:uid="{00000000-0002-0000-0700-000001000000}"/>
    <dataValidation type="decimal" operator="greaterThanOrEqual" allowBlank="1" showInputMessage="1" showErrorMessage="1" sqref="B8:I11 B13:I13 B15:I15" xr:uid="{00000000-0002-0000-0700-000002000000}">
      <formula1>0</formula1>
    </dataValidation>
  </dataValidations>
  <pageMargins left="0.7" right="0.7" top="0.75" bottom="0.75" header="0.3" footer="0.3"/>
  <pageSetup paperSize="8" scale="62" orientation="portrait" r:id="rId1"/>
  <ignoredErrors>
    <ignoredError sqref="D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Dropdowns!$U$9:$U$11</xm:f>
          </x14:formula1>
          <xm:sqref>L1:L2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5"/>
  <sheetViews>
    <sheetView view="pageBreakPreview" zoomScaleNormal="100" zoomScaleSheetLayoutView="100" workbookViewId="0">
      <selection activeCell="E3" sqref="E3:J3"/>
    </sheetView>
  </sheetViews>
  <sheetFormatPr defaultColWidth="9.85546875" defaultRowHeight="14.25" x14ac:dyDescent="0.2"/>
  <cols>
    <col min="1" max="1" width="55.5703125" style="2" customWidth="1"/>
    <col min="2" max="19" width="12.140625" style="1" customWidth="1"/>
    <col min="20" max="16384" width="9.85546875" style="1"/>
  </cols>
  <sheetData>
    <row r="1" spans="1:19" s="6" customFormat="1" ht="15" customHeight="1" x14ac:dyDescent="0.2">
      <c r="A1" s="161" t="str">
        <f ca="1">Translations!$A$124</f>
        <v xml:space="preserve">Détail des déficits de financement </v>
      </c>
      <c r="B1" s="162"/>
      <c r="C1" s="100" t="str">
        <f ca="1">Translations!$A$10</f>
        <v>Pays</v>
      </c>
      <c r="D1" s="167" t="str">
        <f>VLOOKUP('Cover Sheet'!$D$8,Dropdowns!$I$3:$L$243,Translations!$C$1+1,0)</f>
        <v>Côte d'Ivoire</v>
      </c>
      <c r="E1" s="168"/>
      <c r="F1" s="169" t="str">
        <f ca="1">Translations!$A$85</f>
        <v>Composante</v>
      </c>
      <c r="G1" s="171" t="str">
        <f ca="1">Translations!$A$90</f>
        <v>VIH/sida</v>
      </c>
      <c r="H1" s="159" t="str">
        <f ca="1">Translations!$A$86</f>
        <v>Exercice financier de début de la période de mise en œuvre</v>
      </c>
      <c r="I1" s="192"/>
      <c r="J1" s="192"/>
      <c r="K1" s="160"/>
      <c r="L1" s="75" t="str">
        <f>IF(ISNUMBER('Cover Sheet'!B13),'Cover Sheet'!B13,VLOOKUP("Select year",Dropdowns!$O$17:$R$17,LangOffset+1,0))</f>
        <v>Choisir l'année</v>
      </c>
    </row>
    <row r="2" spans="1:19" s="6" customFormat="1" ht="15" customHeight="1" x14ac:dyDescent="0.2">
      <c r="A2" s="164"/>
      <c r="B2" s="165"/>
      <c r="C2" s="100" t="str">
        <f ca="1">Translations!$A$12</f>
        <v>Devise</v>
      </c>
      <c r="D2" s="167" t="str">
        <f>VLOOKUP('Cover Sheet'!$D$10,Dropdowns!$O$13:$R$15,Translations!$C$1+1,0)</f>
        <v>EUR</v>
      </c>
      <c r="E2" s="168"/>
      <c r="F2" s="170"/>
      <c r="G2" s="172"/>
      <c r="H2" s="193" t="str">
        <f ca="1">Translations!$A$87</f>
        <v>Exercice financier de fin de la période de mise en œuvre</v>
      </c>
      <c r="I2" s="193"/>
      <c r="J2" s="193"/>
      <c r="K2" s="193"/>
      <c r="L2" s="75" t="str">
        <f>IF(ISNUMBER('Cover Sheet'!B14),'Cover Sheet'!B14,VLOOKUP("Select year",Dropdowns!$O$17:$R$17,LangOffset+1,0))</f>
        <v>Choisir l'année</v>
      </c>
    </row>
    <row r="3" spans="1:19" s="6" customFormat="1" ht="30" customHeight="1" x14ac:dyDescent="0.2">
      <c r="A3" s="190" t="str">
        <f ca="1">Translations!$A$125</f>
        <v>Module</v>
      </c>
      <c r="B3" s="150" t="str">
        <f ca="1">Translations!$A$126</f>
        <v>Besoin de financement</v>
      </c>
      <c r="C3" s="151"/>
      <c r="D3" s="152"/>
      <c r="E3" s="150" t="str">
        <f ca="1">Translations!$A$127</f>
        <v>National</v>
      </c>
      <c r="F3" s="151"/>
      <c r="G3" s="151"/>
      <c r="H3" s="151"/>
      <c r="I3" s="151"/>
      <c r="J3" s="152"/>
      <c r="K3" s="189" t="str">
        <f ca="1">Translations!$A$128</f>
        <v>Externe hors Fonds mondial</v>
      </c>
      <c r="L3" s="189"/>
      <c r="M3" s="189"/>
      <c r="N3" s="189"/>
      <c r="O3" s="189"/>
      <c r="P3" s="189"/>
      <c r="Q3" s="189" t="str">
        <f ca="1">Translations!$A$129</f>
        <v>Déficit de financement</v>
      </c>
      <c r="R3" s="189"/>
      <c r="S3" s="189"/>
    </row>
    <row r="4" spans="1:19" s="6" customFormat="1" ht="15" customHeight="1" x14ac:dyDescent="0.2">
      <c r="A4" s="191"/>
      <c r="B4" s="98" t="str">
        <f>IF(ISNUMBER(L1),L1,"")</f>
        <v/>
      </c>
      <c r="C4" s="98" t="str">
        <f>IFERROR(B4+1,"")</f>
        <v/>
      </c>
      <c r="D4" s="98" t="str">
        <f>IFERROR(C4+1,"")</f>
        <v/>
      </c>
      <c r="E4" s="98" t="str">
        <f>IFERROR(F4-1,"")</f>
        <v/>
      </c>
      <c r="F4" s="98" t="str">
        <f>IFERROR(G4-1,"")</f>
        <v/>
      </c>
      <c r="G4" s="98" t="str">
        <f>IFERROR(H4-1,"")</f>
        <v/>
      </c>
      <c r="H4" s="98" t="str">
        <f>B4</f>
        <v/>
      </c>
      <c r="I4" s="98" t="str">
        <f>C4</f>
        <v/>
      </c>
      <c r="J4" s="98" t="str">
        <f>D4</f>
        <v/>
      </c>
      <c r="K4" s="98" t="str">
        <f>IFERROR(F4-1,"")</f>
        <v/>
      </c>
      <c r="L4" s="98" t="str">
        <f>IFERROR(G4-1,"")</f>
        <v/>
      </c>
      <c r="M4" s="98" t="str">
        <f>IFERROR(H4-1,"")</f>
        <v/>
      </c>
      <c r="N4" s="98" t="str">
        <f>B4</f>
        <v/>
      </c>
      <c r="O4" s="98" t="str">
        <f>C4</f>
        <v/>
      </c>
      <c r="P4" s="98" t="str">
        <f>D4</f>
        <v/>
      </c>
      <c r="Q4" s="98" t="str">
        <f>B4</f>
        <v/>
      </c>
      <c r="R4" s="98" t="str">
        <f>C4</f>
        <v/>
      </c>
      <c r="S4" s="98" t="str">
        <f>D4</f>
        <v/>
      </c>
    </row>
    <row r="5" spans="1:19" s="6" customFormat="1" ht="3" customHeight="1" x14ac:dyDescent="0.2">
      <c r="A5" s="10"/>
      <c r="B5" s="9"/>
      <c r="C5" s="9"/>
      <c r="D5" s="8"/>
      <c r="E5" s="8"/>
      <c r="F5" s="8"/>
      <c r="G5" s="8"/>
      <c r="H5" s="8"/>
      <c r="I5" s="8"/>
      <c r="J5" s="8"/>
      <c r="K5" s="8"/>
      <c r="L5" s="8"/>
      <c r="M5" s="8"/>
      <c r="N5" s="7"/>
      <c r="O5" s="7"/>
      <c r="P5" s="7"/>
      <c r="Q5" s="7"/>
      <c r="R5" s="7"/>
      <c r="S5" s="7"/>
    </row>
    <row r="6" spans="1:19" ht="21.95" customHeight="1" x14ac:dyDescent="0.2">
      <c r="A6" s="5" t="str">
        <f ca="1">Translations!$A$130</f>
        <v>Traitement, soins et prise en charge – Antirétroviraux</v>
      </c>
      <c r="B6" s="68"/>
      <c r="C6" s="68"/>
      <c r="D6" s="68"/>
      <c r="E6" s="68"/>
      <c r="F6" s="68"/>
      <c r="G6" s="68"/>
      <c r="H6" s="68"/>
      <c r="I6" s="68"/>
      <c r="J6" s="68"/>
      <c r="K6" s="68"/>
      <c r="L6" s="68"/>
      <c r="M6" s="68"/>
      <c r="N6" s="68"/>
      <c r="O6" s="68"/>
      <c r="P6" s="68"/>
      <c r="Q6" s="11">
        <f>IFERROR(B6-H6-N6,"")</f>
        <v>0</v>
      </c>
      <c r="R6" s="11">
        <f>IFERROR(C6-I6-O6,"")</f>
        <v>0</v>
      </c>
      <c r="S6" s="11">
        <f>IFERROR(D6-J6-P6,"")</f>
        <v>0</v>
      </c>
    </row>
    <row r="7" spans="1:19" ht="21.95" customHeight="1" x14ac:dyDescent="0.2">
      <c r="A7" s="5" t="str">
        <f ca="1">Translations!$A$131</f>
        <v>Tuberculose/VIH</v>
      </c>
      <c r="B7" s="68"/>
      <c r="C7" s="68"/>
      <c r="D7" s="68"/>
      <c r="E7" s="68"/>
      <c r="F7" s="68"/>
      <c r="G7" s="68"/>
      <c r="H7" s="68"/>
      <c r="I7" s="68"/>
      <c r="J7" s="68"/>
      <c r="K7" s="68"/>
      <c r="L7" s="68"/>
      <c r="M7" s="68"/>
      <c r="N7" s="68"/>
      <c r="O7" s="68"/>
      <c r="P7" s="68"/>
      <c r="Q7" s="11">
        <f t="shared" ref="Q7:Q20" si="0">IFERROR(B7-H7-N7,"")</f>
        <v>0</v>
      </c>
      <c r="R7" s="11">
        <f t="shared" ref="R7:R20" si="1">IFERROR(C7-I7-O7,"")</f>
        <v>0</v>
      </c>
      <c r="S7" s="11">
        <f t="shared" ref="S7:S20" si="2">IFERROR(D7-J7-P7,"")</f>
        <v>0</v>
      </c>
    </row>
    <row r="8" spans="1:19" ht="21.95" customHeight="1" x14ac:dyDescent="0.2">
      <c r="A8" s="5" t="str">
        <f ca="1">Translations!$A$132</f>
        <v>PTME</v>
      </c>
      <c r="B8" s="68"/>
      <c r="C8" s="68"/>
      <c r="D8" s="68"/>
      <c r="E8" s="68"/>
      <c r="F8" s="68"/>
      <c r="G8" s="68"/>
      <c r="H8" s="68"/>
      <c r="I8" s="68"/>
      <c r="J8" s="68"/>
      <c r="K8" s="68"/>
      <c r="L8" s="68"/>
      <c r="M8" s="68"/>
      <c r="N8" s="68"/>
      <c r="O8" s="68"/>
      <c r="P8" s="68"/>
      <c r="Q8" s="11">
        <f t="shared" si="0"/>
        <v>0</v>
      </c>
      <c r="R8" s="11">
        <f t="shared" si="1"/>
        <v>0</v>
      </c>
      <c r="S8" s="11">
        <f t="shared" si="2"/>
        <v>0</v>
      </c>
    </row>
    <row r="9" spans="1:19" ht="21.95" customHeight="1" x14ac:dyDescent="0.2">
      <c r="A9" s="5" t="str">
        <f ca="1">Translations!$A$133</f>
        <v xml:space="preserve">Programmes à l'intention des HSH </v>
      </c>
      <c r="B9" s="68"/>
      <c r="C9" s="68"/>
      <c r="D9" s="68"/>
      <c r="E9" s="68"/>
      <c r="F9" s="68"/>
      <c r="G9" s="68"/>
      <c r="H9" s="68"/>
      <c r="I9" s="68"/>
      <c r="J9" s="68"/>
      <c r="K9" s="68"/>
      <c r="L9" s="68"/>
      <c r="M9" s="68"/>
      <c r="N9" s="68"/>
      <c r="O9" s="68"/>
      <c r="P9" s="68"/>
      <c r="Q9" s="11">
        <f t="shared" si="0"/>
        <v>0</v>
      </c>
      <c r="R9" s="11">
        <f t="shared" si="1"/>
        <v>0</v>
      </c>
      <c r="S9" s="11">
        <f t="shared" si="2"/>
        <v>0</v>
      </c>
    </row>
    <row r="10" spans="1:19" ht="21.95" customHeight="1" x14ac:dyDescent="0.2">
      <c r="A10" s="5" t="str">
        <f ca="1">Translations!$A$134</f>
        <v>Programmes à l'intention des travailleurs du sexe et de leurs clients</v>
      </c>
      <c r="B10" s="68"/>
      <c r="C10" s="68"/>
      <c r="D10" s="68"/>
      <c r="E10" s="68"/>
      <c r="F10" s="68"/>
      <c r="G10" s="68"/>
      <c r="H10" s="68"/>
      <c r="I10" s="68"/>
      <c r="J10" s="68"/>
      <c r="K10" s="68"/>
      <c r="L10" s="68"/>
      <c r="M10" s="68"/>
      <c r="N10" s="68"/>
      <c r="O10" s="68"/>
      <c r="P10" s="68"/>
      <c r="Q10" s="11">
        <f t="shared" si="0"/>
        <v>0</v>
      </c>
      <c r="R10" s="11">
        <f t="shared" si="1"/>
        <v>0</v>
      </c>
      <c r="S10" s="11">
        <f t="shared" si="2"/>
        <v>0</v>
      </c>
    </row>
    <row r="11" spans="1:19" ht="21.95" customHeight="1" x14ac:dyDescent="0.2">
      <c r="A11" s="5" t="str">
        <f ca="1">Translations!$A$135</f>
        <v>Programmes à l'intention des consommateurs de drogues injectables et de leurs partenaires</v>
      </c>
      <c r="B11" s="68"/>
      <c r="C11" s="68"/>
      <c r="D11" s="68"/>
      <c r="E11" s="68"/>
      <c r="F11" s="68"/>
      <c r="G11" s="68"/>
      <c r="H11" s="68"/>
      <c r="I11" s="68"/>
      <c r="J11" s="68"/>
      <c r="K11" s="68"/>
      <c r="L11" s="68"/>
      <c r="M11" s="68"/>
      <c r="N11" s="68"/>
      <c r="O11" s="68"/>
      <c r="P11" s="68"/>
      <c r="Q11" s="11">
        <f t="shared" si="0"/>
        <v>0</v>
      </c>
      <c r="R11" s="11">
        <f t="shared" si="1"/>
        <v>0</v>
      </c>
      <c r="S11" s="11">
        <f t="shared" si="2"/>
        <v>0</v>
      </c>
    </row>
    <row r="12" spans="1:19" ht="21.95" customHeight="1" x14ac:dyDescent="0.2">
      <c r="A12" s="5" t="str">
        <f ca="1">Translations!$A$136</f>
        <v>Programmes à l'intention des personnes transgenres</v>
      </c>
      <c r="B12" s="68"/>
      <c r="C12" s="68"/>
      <c r="D12" s="68"/>
      <c r="E12" s="68"/>
      <c r="F12" s="68"/>
      <c r="G12" s="68"/>
      <c r="H12" s="68"/>
      <c r="I12" s="68"/>
      <c r="J12" s="68"/>
      <c r="K12" s="68"/>
      <c r="L12" s="68"/>
      <c r="M12" s="68"/>
      <c r="N12" s="68"/>
      <c r="O12" s="68"/>
      <c r="P12" s="68"/>
      <c r="Q12" s="11">
        <f t="shared" si="0"/>
        <v>0</v>
      </c>
      <c r="R12" s="11">
        <f t="shared" si="1"/>
        <v>0</v>
      </c>
      <c r="S12" s="11">
        <f t="shared" si="2"/>
        <v>0</v>
      </c>
    </row>
    <row r="13" spans="1:19" ht="21.95" customHeight="1" x14ac:dyDescent="0.2">
      <c r="A13" s="5" t="str">
        <f ca="1">Translations!$A$137</f>
        <v xml:space="preserve">Programmes de prévention à l'intention d’autres populations clés et vulnérables </v>
      </c>
      <c r="B13" s="68"/>
      <c r="C13" s="68"/>
      <c r="D13" s="68"/>
      <c r="E13" s="68"/>
      <c r="F13" s="68"/>
      <c r="G13" s="68"/>
      <c r="H13" s="68"/>
      <c r="I13" s="68"/>
      <c r="J13" s="68"/>
      <c r="K13" s="68"/>
      <c r="L13" s="68"/>
      <c r="M13" s="68"/>
      <c r="N13" s="68"/>
      <c r="O13" s="68"/>
      <c r="P13" s="68"/>
      <c r="Q13" s="11">
        <f t="shared" si="0"/>
        <v>0</v>
      </c>
      <c r="R13" s="11">
        <f t="shared" si="1"/>
        <v>0</v>
      </c>
      <c r="S13" s="11">
        <f t="shared" si="2"/>
        <v>0</v>
      </c>
    </row>
    <row r="14" spans="1:19" ht="21.95" customHeight="1" x14ac:dyDescent="0.2">
      <c r="A14" s="5" t="str">
        <f ca="1">Translations!$A$138</f>
        <v>Circoncision masculine</v>
      </c>
      <c r="B14" s="68"/>
      <c r="C14" s="68"/>
      <c r="D14" s="68"/>
      <c r="E14" s="68"/>
      <c r="F14" s="68"/>
      <c r="G14" s="68"/>
      <c r="H14" s="68"/>
      <c r="I14" s="68"/>
      <c r="J14" s="68"/>
      <c r="K14" s="68"/>
      <c r="L14" s="68"/>
      <c r="M14" s="68"/>
      <c r="N14" s="68"/>
      <c r="O14" s="68"/>
      <c r="P14" s="68"/>
      <c r="Q14" s="11">
        <f t="shared" si="0"/>
        <v>0</v>
      </c>
      <c r="R14" s="11">
        <f t="shared" si="1"/>
        <v>0</v>
      </c>
      <c r="S14" s="11">
        <f t="shared" si="2"/>
        <v>0</v>
      </c>
    </row>
    <row r="15" spans="1:19" ht="21.95" customHeight="1" x14ac:dyDescent="0.2">
      <c r="A15" s="5" t="str">
        <f ca="1">Translations!$A$139</f>
        <v>Préservatifs</v>
      </c>
      <c r="B15" s="68"/>
      <c r="C15" s="68"/>
      <c r="D15" s="68"/>
      <c r="E15" s="68"/>
      <c r="F15" s="68"/>
      <c r="G15" s="68"/>
      <c r="H15" s="68"/>
      <c r="I15" s="68"/>
      <c r="J15" s="68"/>
      <c r="K15" s="68"/>
      <c r="L15" s="68"/>
      <c r="M15" s="68"/>
      <c r="N15" s="68"/>
      <c r="O15" s="68"/>
      <c r="P15" s="68"/>
      <c r="Q15" s="11">
        <f t="shared" si="0"/>
        <v>0</v>
      </c>
      <c r="R15" s="11">
        <f t="shared" si="1"/>
        <v>0</v>
      </c>
      <c r="S15" s="11">
        <f t="shared" si="2"/>
        <v>0</v>
      </c>
    </row>
    <row r="16" spans="1:19" ht="21.95" customHeight="1" x14ac:dyDescent="0.2">
      <c r="A16" s="5" t="str">
        <f ca="1">Translations!$A$140</f>
        <v>Autres programmes de prévention</v>
      </c>
      <c r="B16" s="68"/>
      <c r="C16" s="68"/>
      <c r="D16" s="68"/>
      <c r="E16" s="68"/>
      <c r="F16" s="68"/>
      <c r="G16" s="68"/>
      <c r="H16" s="68"/>
      <c r="I16" s="68"/>
      <c r="J16" s="68"/>
      <c r="K16" s="68"/>
      <c r="L16" s="68"/>
      <c r="M16" s="68"/>
      <c r="N16" s="68"/>
      <c r="O16" s="68"/>
      <c r="P16" s="68"/>
      <c r="Q16" s="11">
        <f t="shared" si="0"/>
        <v>0</v>
      </c>
      <c r="R16" s="11">
        <f t="shared" si="1"/>
        <v>0</v>
      </c>
      <c r="S16" s="11">
        <f t="shared" si="2"/>
        <v>0</v>
      </c>
    </row>
    <row r="17" spans="1:19" ht="21.95" customHeight="1" x14ac:dyDescent="0.2">
      <c r="A17" s="5" t="str">
        <f ca="1">Translations!$A$141</f>
        <v>Programmes visant à réduire les obstacles à l'accès aux services VIH relevant des droits de l'Homme</v>
      </c>
      <c r="B17" s="68"/>
      <c r="C17" s="68"/>
      <c r="D17" s="68"/>
      <c r="E17" s="68"/>
      <c r="F17" s="68"/>
      <c r="G17" s="68"/>
      <c r="H17" s="68"/>
      <c r="I17" s="68"/>
      <c r="J17" s="68"/>
      <c r="K17" s="68"/>
      <c r="L17" s="68"/>
      <c r="M17" s="68"/>
      <c r="N17" s="68"/>
      <c r="O17" s="68"/>
      <c r="P17" s="68"/>
      <c r="Q17" s="11">
        <f t="shared" si="0"/>
        <v>0</v>
      </c>
      <c r="R17" s="11">
        <f t="shared" si="1"/>
        <v>0</v>
      </c>
      <c r="S17" s="11">
        <f t="shared" si="2"/>
        <v>0</v>
      </c>
    </row>
    <row r="18" spans="1:19" ht="21.95" customHeight="1" x14ac:dyDescent="0.2">
      <c r="A18" s="5" t="str">
        <f ca="1">Translations!$A$142</f>
        <v>SRPS</v>
      </c>
      <c r="B18" s="68"/>
      <c r="C18" s="68"/>
      <c r="D18" s="68"/>
      <c r="E18" s="68"/>
      <c r="F18" s="68"/>
      <c r="G18" s="68"/>
      <c r="H18" s="68"/>
      <c r="I18" s="68"/>
      <c r="J18" s="68"/>
      <c r="K18" s="68"/>
      <c r="L18" s="68"/>
      <c r="M18" s="68"/>
      <c r="N18" s="68"/>
      <c r="O18" s="68"/>
      <c r="P18" s="68"/>
      <c r="Q18" s="11">
        <f t="shared" si="0"/>
        <v>0</v>
      </c>
      <c r="R18" s="11">
        <f t="shared" si="1"/>
        <v>0</v>
      </c>
      <c r="S18" s="11">
        <f t="shared" si="2"/>
        <v>0</v>
      </c>
    </row>
    <row r="19" spans="1:19" ht="21.95" customHeight="1" x14ac:dyDescent="0.2">
      <c r="A19" s="5" t="str">
        <f ca="1">Translations!$A$143</f>
        <v>Gestion des programmes</v>
      </c>
      <c r="B19" s="68"/>
      <c r="C19" s="68"/>
      <c r="D19" s="68"/>
      <c r="E19" s="68"/>
      <c r="F19" s="68"/>
      <c r="G19" s="68"/>
      <c r="H19" s="68"/>
      <c r="I19" s="68"/>
      <c r="J19" s="68"/>
      <c r="K19" s="68"/>
      <c r="L19" s="68"/>
      <c r="M19" s="68"/>
      <c r="N19" s="68"/>
      <c r="O19" s="68"/>
      <c r="P19" s="68"/>
      <c r="Q19" s="11">
        <f t="shared" si="0"/>
        <v>0</v>
      </c>
      <c r="R19" s="11">
        <f t="shared" si="1"/>
        <v>0</v>
      </c>
      <c r="S19" s="11">
        <f t="shared" si="2"/>
        <v>0</v>
      </c>
    </row>
    <row r="20" spans="1:19" ht="21.95" customHeight="1" x14ac:dyDescent="0.2">
      <c r="A20" s="5" t="str">
        <f ca="1">Translations!$A$144</f>
        <v>Autre</v>
      </c>
      <c r="B20" s="68"/>
      <c r="C20" s="68"/>
      <c r="D20" s="68"/>
      <c r="E20" s="68"/>
      <c r="F20" s="68"/>
      <c r="G20" s="68"/>
      <c r="H20" s="68"/>
      <c r="I20" s="68"/>
      <c r="J20" s="68"/>
      <c r="K20" s="68"/>
      <c r="L20" s="68"/>
      <c r="M20" s="68"/>
      <c r="N20" s="68"/>
      <c r="O20" s="68"/>
      <c r="P20" s="68"/>
      <c r="Q20" s="11">
        <f t="shared" si="0"/>
        <v>0</v>
      </c>
      <c r="R20" s="11">
        <f t="shared" si="1"/>
        <v>0</v>
      </c>
      <c r="S20" s="11">
        <f t="shared" si="2"/>
        <v>0</v>
      </c>
    </row>
    <row r="21" spans="1:19" s="6" customFormat="1"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0</v>
      </c>
      <c r="C22" s="4">
        <f t="shared" si="3"/>
        <v>0</v>
      </c>
      <c r="D22" s="4">
        <f t="shared" si="3"/>
        <v>0</v>
      </c>
      <c r="E22" s="4">
        <f t="shared" si="3"/>
        <v>0</v>
      </c>
      <c r="F22" s="4">
        <f t="shared" si="3"/>
        <v>0</v>
      </c>
      <c r="G22" s="4">
        <f t="shared" si="3"/>
        <v>0</v>
      </c>
      <c r="H22" s="4">
        <f t="shared" si="3"/>
        <v>0</v>
      </c>
      <c r="I22" s="4">
        <f t="shared" si="3"/>
        <v>0</v>
      </c>
      <c r="J22" s="4">
        <f t="shared" si="3"/>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4" spans="1:19" x14ac:dyDescent="0.2">
      <c r="A24" s="3"/>
    </row>
    <row r="25" spans="1:19" x14ac:dyDescent="0.2">
      <c r="A25" s="3"/>
    </row>
  </sheetData>
  <sheetProtection password="CDD8" sheet="1" formatColumns="0" formatRows="0"/>
  <protectedRanges>
    <protectedRange sqref="B6:P21" name="Range1"/>
  </protectedRanges>
  <mergeCells count="12">
    <mergeCell ref="Q3:S3"/>
    <mergeCell ref="G1:G2"/>
    <mergeCell ref="A3:A4"/>
    <mergeCell ref="D1:E1"/>
    <mergeCell ref="F1:F2"/>
    <mergeCell ref="D2:E2"/>
    <mergeCell ref="A1:B2"/>
    <mergeCell ref="B3:D3"/>
    <mergeCell ref="E3:J3"/>
    <mergeCell ref="H1:K1"/>
    <mergeCell ref="H2:K2"/>
    <mergeCell ref="K3:P3"/>
  </mergeCells>
  <pageMargins left="0.7" right="0.7" top="0.75" bottom="0.75" header="0.3" footer="0.3"/>
  <pageSetup paperSize="8"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097f1e6-5941-48e7-ac45-8c5509127d4f" ContentTypeId="0x01010014768F94803F42BEA62C5B7969543DC7"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762C1F7A084F14A94CC419D0C2C39B9" ma:contentTypeVersion="124" ma:contentTypeDescription="A work in progress document. &#10;Retention period upon archiving: 0 years." ma:contentTypeScope="" ma:versionID="1811908d5f0d5ca972a5b75457d11d2d">
  <xsd:schema xmlns:xsd="http://www.w3.org/2001/XMLSchema" xmlns:xs="http://www.w3.org/2001/XMLSchema" xmlns:p="http://schemas.microsoft.com/office/2006/metadata/properties" xmlns:ns2="a55cf367-9574-41a5-b85b-8fc07559e4eb" xmlns:ns3="fa473315-44a4-4518-8a4f-31f7017f3642" targetNamespace="http://schemas.microsoft.com/office/2006/metadata/properties" ma:root="true" ma:fieldsID="c93d90c17bbeb54c700b0676c221b594" ns2:_="" ns3:_="">
    <xsd:import namespace="a55cf367-9574-41a5-b85b-8fc07559e4eb"/>
    <xsd:import namespace="fa473315-44a4-4518-8a4f-31f7017f3642"/>
    <xsd:element name="properties">
      <xsd:complexType>
        <xsd:sequence>
          <xsd:element name="documentManagement">
            <xsd:complexType>
              <xsd:all>
                <xsd:element ref="ns2:Grant_x0020_Name" minOccurs="0"/>
                <xsd:element ref="ns3:_dlc_DocId" minOccurs="0"/>
                <xsd:element ref="ns3:_dlc_DocIdUrl" minOccurs="0"/>
                <xsd:element ref="ns3:_dlc_DocIdPersistId" minOccurs="0"/>
                <xsd:element ref="ns2:MediaServiceMetadata" minOccurs="0"/>
                <xsd:element ref="ns2:MediaServiceFastMetadata"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cf367-9574-41a5-b85b-8fc07559e4eb" elementFormDefault="qualified">
    <xsd:import namespace="http://schemas.microsoft.com/office/2006/documentManagement/types"/>
    <xsd:import namespace="http://schemas.microsoft.com/office/infopath/2007/PartnerControls"/>
    <xsd:element name="Grant_x0020_Name" ma:index="5" nillable="true" ma:displayName="Grant Name" ma:internalName="Grant_x0020_Name" ma:readOnly="false">
      <xsd:simpleType>
        <xsd:restriction base="dms:Text">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a473315-44a4-4518-8a4f-31f7017f3642">RM2R575YRTXY-1027117229-2670</_dlc_DocId>
    <_dlc_DocIdUrl xmlns="fa473315-44a4-4518-8a4f-31f7017f3642">
      <Url>https://tgf.sharepoint.com/sites/TSGMT6/CIV1/_layouts/15/DocIdRedir.aspx?ID=RM2R575YRTXY-1027117229-2670</Url>
      <Description>RM2R575YRTXY-1027117229-2670</Description>
    </_dlc_DocIdUrl>
    <Grant_x0020_Name xmlns="a55cf367-9574-41a5-b85b-8fc07559e4eb"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8BF311D-541E-4457-A111-9F535BDDC96F}">
  <ds:schemaRefs>
    <ds:schemaRef ds:uri="http://schemas.microsoft.com/sharepoint/v3/contenttype/forms"/>
  </ds:schemaRefs>
</ds:datastoreItem>
</file>

<file path=customXml/itemProps2.xml><?xml version="1.0" encoding="utf-8"?>
<ds:datastoreItem xmlns:ds="http://schemas.openxmlformats.org/officeDocument/2006/customXml" ds:itemID="{6AE27943-35AB-4AFC-BF3B-98BEEE7135B8}"/>
</file>

<file path=customXml/itemProps3.xml><?xml version="1.0" encoding="utf-8"?>
<ds:datastoreItem xmlns:ds="http://schemas.openxmlformats.org/officeDocument/2006/customXml" ds:itemID="{A75C4819-991C-4FFB-BDF0-BE4DEB941EDA}"/>
</file>

<file path=customXml/itemProps4.xml><?xml version="1.0" encoding="utf-8"?>
<ds:datastoreItem xmlns:ds="http://schemas.openxmlformats.org/officeDocument/2006/customXml" ds:itemID="{D0BCC2B9-3F47-45B8-854D-ECF8337695AC}">
  <ds:schemaRefs>
    <ds:schemaRef ds:uri="http://schemas.microsoft.com/office/2006/metadata/properties"/>
    <ds:schemaRef ds:uri="http://schemas.microsoft.com/office/infopath/2007/PartnerControls"/>
    <ds:schemaRef ds:uri="a03ac030-8fc0-429e-a59d-aec15056182b"/>
  </ds:schemaRefs>
</ds:datastoreItem>
</file>

<file path=customXml/itemProps5.xml><?xml version="1.0" encoding="utf-8"?>
<ds:datastoreItem xmlns:ds="http://schemas.openxmlformats.org/officeDocument/2006/customXml" ds:itemID="{DEE7C613-591F-4624-97FF-45CA3AEFCC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Instructions</vt:lpstr>
      <vt:lpstr>Translations</vt:lpstr>
      <vt:lpstr>Dropdowns</vt:lpstr>
      <vt:lpstr>Cover Sheet</vt:lpstr>
      <vt:lpstr>HIV.Gap.Overview</vt:lpstr>
      <vt:lpstr>TB.Gap.Overview</vt:lpstr>
      <vt:lpstr>Malaria.Gap.Overview</vt:lpstr>
      <vt:lpstr>Government Health Spending</vt:lpstr>
      <vt:lpstr>HIV.Gap.Detail.Module</vt:lpstr>
      <vt:lpstr>HIV.Gap.Detail.NSP</vt:lpstr>
      <vt:lpstr>TB.Gap.Detail.Module</vt:lpstr>
      <vt:lpstr>TB.Gap.Detail.NSP</vt:lpstr>
      <vt:lpstr>Malaria.Gap.Detail.Module</vt:lpstr>
      <vt:lpstr>Malaria.Gap.Detail.NSP</vt:lpstr>
      <vt:lpstr>LangOffset</vt:lpstr>
      <vt:lpstr>HIV.Gap.Detail.NSP!Print_Area</vt:lpstr>
      <vt:lpstr>Malaria.Gap.Detail.Module!Print_Area</vt:lpstr>
      <vt:lpstr>Malaria.Gap.Detail.NSP!Print_Area</vt:lpstr>
      <vt:lpstr>TB.Gap.Detail.Module!Print_Area</vt:lpstr>
      <vt:lpstr>TB.Gap.Detail.NSP!Print_Area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CIV_TB_Tableau paysage financement_VF</dc:title>
  <dc:subject/>
  <dc:creator>Vladimir Andrianov</dc:creator>
  <cp:keywords/>
  <dc:description/>
  <cp:lastModifiedBy>Jessica Ly</cp:lastModifiedBy>
  <cp:revision/>
  <dcterms:created xsi:type="dcterms:W3CDTF">2017-05-09T08:27:23Z</dcterms:created>
  <dcterms:modified xsi:type="dcterms:W3CDTF">2020-03-26T18:55:57Z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0x01010014768F94803F42BEA62C5B7969543DC700A762C1F7A084F14A94CC419D0C2C39B9</vt:lpwstr>
  </property>
  <property fmtid="{D5CDD505-2E9C-101B-9397-08002B2CF9AE}" pid="3" name="_dlc_DocIdItemGuid">
    <vt:lpwstr>6f2774a3-c942-41d7-922e-d20985270d18</vt:lpwstr>
  </property>
  <property fmtid="{D5CDD505-2E9C-101B-9397-08002B2CF9AE}" pid="4" name="Order">
    <vt:r8>267000</vt:r8>
  </property>
</Properties>
</file>